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tables/table1.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G:\RB Limburg\Bedrijfsbureau\IT\Software\MS Excel\Sjablonen\Voorschot salaris\"/>
    </mc:Choice>
  </mc:AlternateContent>
  <xr:revisionPtr revIDLastSave="0" documentId="13_ncr:1_{40379B1C-9EB5-49D6-B0F5-BB76FAC188A8}" xr6:coauthVersionLast="47" xr6:coauthVersionMax="47" xr10:uidLastSave="{00000000-0000-0000-0000-000000000000}"/>
  <bookViews>
    <workbookView xWindow="5745" yWindow="1290" windowWidth="28260" windowHeight="16650" tabRatio="708" activeTab="1" xr2:uid="{00000000-000D-0000-FFFF-FFFF00000000}"/>
  </bookViews>
  <sheets>
    <sheet name="verzoek voorschot" sheetId="6" r:id="rId1"/>
    <sheet name="specificatie urenopgave jaar 1" sheetId="3" r:id="rId2"/>
    <sheet name="specificatie urenopgave jaar 2" sheetId="7" r:id="rId3"/>
    <sheet name="instructie" sheetId="11" r:id="rId4"/>
    <sheet name="tarieven" sheetId="10" r:id="rId5"/>
    <sheet name="versie" sheetId="9" r:id="rId6"/>
  </sheets>
  <definedNames>
    <definedName name="_xlnm.Print_Area" localSheetId="1">'specificatie urenopgave jaar 1'!$A$1:$F$43</definedName>
    <definedName name="_xlnm.Print_Area" localSheetId="2">'specificatie urenopgave jaar 2'!$A$1:$F$43</definedName>
    <definedName name="_xlnm.Print_Titles" localSheetId="1">'specificatie urenopgave jaar 1'!$1:$3</definedName>
    <definedName name="_xlnm.Print_Titles" localSheetId="2">'specificatie urenopgave jaar 2'!$1:$3</definedName>
    <definedName name="BasisUursalaris">'specificatie urenopgave jaar 1'!$F$14</definedName>
    <definedName name="BasisUursalaris2">'specificatie urenopgave jaar 2'!$F$14</definedName>
    <definedName name="Begin">'specificatie urenopgave jaar 1'!$A$1</definedName>
    <definedName name="Begin2">'specificatie urenopgave jaar 2'!$A$1</definedName>
    <definedName name="BegindatumVoorschotverzoek">'specificatie urenopgave jaar 1'!$F$11</definedName>
    <definedName name="BegindatumVoorschotverzoek2">'specificatie urenopgave jaar 2'!$F$11</definedName>
    <definedName name="BereikAdvocaatGegevens">#REF!</definedName>
    <definedName name="BereikAdvocaatGegevens2">#REF!</definedName>
    <definedName name="BereikMedewerkerGegevens2Ervaring">#REF!</definedName>
    <definedName name="BereikMedewerkerGegevens2Leeftijd">#REF!</definedName>
    <definedName name="BereikMedewerkerGegevensErvaring">#REF!</definedName>
    <definedName name="BereikMedewerkerGegevensLeeftijd">#REF!</definedName>
    <definedName name="BestedeUrenCurator">'specificatie urenopgave jaar 1'!$F$19</definedName>
    <definedName name="BestedeUrenCurator2">'specificatie urenopgave jaar 2'!$F$19</definedName>
    <definedName name="BestedeUrenTotaal">'verzoek voorschot'!$C$16</definedName>
    <definedName name="DatumBeedigingCurator">'specificatie urenopgave jaar 1'!$F$18</definedName>
    <definedName name="DatumUitspraak">'specificatie urenopgave jaar 1'!$F$7</definedName>
    <definedName name="DatumVerschilBeedigingCuratorVoorschotverzoek">'specificatie urenopgave jaar 1'!$C$18</definedName>
    <definedName name="DatumVerschilBeedigingCuratorVoorschotverzoek2">'specificatie urenopgave jaar 2'!$C$18</definedName>
    <definedName name="EinddatumVoorschotverzoek">'specificatie urenopgave jaar 1'!$F$12</definedName>
    <definedName name="EinddatumVoorschotverzoek2">'specificatie urenopgave jaar 2'!$F$12</definedName>
    <definedName name="ErvaringsfactorCurator">'specificatie urenopgave jaar 1'!$F$20</definedName>
    <definedName name="ErvaringsfactorCurator2">'specificatie urenopgave jaar 2'!$F$20</definedName>
    <definedName name="FactorMedewerker">'specificatie urenopgave jaar 1'!#REF!</definedName>
    <definedName name="FactorMedewerker2">'specificatie urenopgave jaar 2'!#REF!</definedName>
    <definedName name="GerealiseerdActief">'specificatie urenopgave jaar 1'!$F$15</definedName>
    <definedName name="GerealiseerdActief2">'specificatie urenopgave jaar 2'!$F$15</definedName>
    <definedName name="GevraagdVoorschotCurator">'specificatie urenopgave jaar 1'!$F$21</definedName>
    <definedName name="GevraagdVoorschotCurator2">'specificatie urenopgave jaar 2'!$F$21</definedName>
    <definedName name="InvoegenBereikAdvocaatGegevens">'specificatie urenopgave jaar 1'!#REF!</definedName>
    <definedName name="InvoegenBereikAdvocaatGegevens2">'specificatie urenopgave jaar 2'!#REF!</definedName>
    <definedName name="InvoegenBereikMedewerkerGegevens">'specificatie urenopgave jaar 1'!$A$41</definedName>
    <definedName name="InvoegenBereikMedewerkerGegevens2">'specificatie urenopgave jaar 2'!$A$41</definedName>
    <definedName name="JaartalBegindatumVoorschotverzoek">'specificatie urenopgave jaar 1'!$C$11</definedName>
    <definedName name="JaartalBegindatumVoorschotverzoek2">'specificatie urenopgave jaar 2'!$C$11</definedName>
    <definedName name="NaamCurator">'specificatie urenopgave jaar 1'!$F$4</definedName>
    <definedName name="NaamFaillissement">'specificatie urenopgave jaar 1'!$F$6</definedName>
    <definedName name="NaamRc">'specificatie urenopgave jaar 1'!$F$8</definedName>
    <definedName name="NummerFaillissement">'specificatie urenopgave jaar 1'!$F$5</definedName>
    <definedName name="PlaatsRechtbank">'specificatie urenopgave jaar 1'!$F$9</definedName>
    <definedName name="TotaalVoorschotExBtw">'specificatie urenopgave jaar 1'!$F$42</definedName>
    <definedName name="TotaalVoorschotExBtw2">'specificatie urenopgave jaar 2'!$F$42</definedName>
    <definedName name="TotaalVoorschotInBtw">'specificatie urenopgave jaar 1'!$F$43</definedName>
    <definedName name="TotaalVoorschotInBtw2">'specificatie urenopgave jaar 2'!$F$43</definedName>
    <definedName name="Verschotten">'verzoek voorschot'!$C$21</definedName>
    <definedName name="VerslagNummer">'specificatie urenopgave jaar 1'!$F$13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8" i="7" l="1"/>
  <c r="E37" i="7"/>
  <c r="F32" i="7"/>
  <c r="E31" i="7"/>
  <c r="E25" i="7"/>
  <c r="C24" i="7"/>
  <c r="F38" i="3"/>
  <c r="E37" i="3"/>
  <c r="F32" i="3"/>
  <c r="E31" i="3"/>
  <c r="E25" i="3"/>
  <c r="C24" i="3"/>
  <c r="F18" i="7"/>
  <c r="F11" i="7"/>
  <c r="C11" i="7" s="1"/>
  <c r="C18" i="7"/>
  <c r="F20" i="7" s="1"/>
  <c r="F26" i="7" s="1"/>
  <c r="C18" i="3"/>
  <c r="F20" i="3" s="1"/>
  <c r="C11" i="3"/>
  <c r="F14" i="3" s="1"/>
  <c r="E19" i="3"/>
  <c r="F17" i="3"/>
  <c r="F15" i="7"/>
  <c r="E19" i="7"/>
  <c r="F13" i="7"/>
  <c r="F9" i="7"/>
  <c r="F8" i="7"/>
  <c r="F7" i="7"/>
  <c r="F6" i="7"/>
  <c r="F5" i="7"/>
  <c r="F4" i="7"/>
  <c r="F17" i="7"/>
  <c r="A30" i="6"/>
  <c r="C5" i="6"/>
  <c r="C16" i="6"/>
  <c r="C17" i="6" s="1"/>
  <c r="C13" i="6"/>
  <c r="C12" i="6"/>
  <c r="C14" i="6"/>
  <c r="C9" i="6"/>
  <c r="C10" i="6"/>
  <c r="C8" i="6"/>
  <c r="C7" i="6"/>
  <c r="C6" i="6"/>
  <c r="A14" i="6"/>
  <c r="F14" i="7" l="1"/>
  <c r="F33" i="7" s="1"/>
  <c r="D33" i="7" s="1"/>
  <c r="F39" i="3"/>
  <c r="D39" i="3" s="1"/>
  <c r="F33" i="3"/>
  <c r="D33" i="3" s="1"/>
  <c r="F21" i="3"/>
  <c r="D21" i="3" s="1"/>
  <c r="F26" i="3"/>
  <c r="F27" i="3" s="1"/>
  <c r="D27" i="3" s="1"/>
  <c r="F27" i="7" l="1"/>
  <c r="D27" i="7" s="1"/>
  <c r="F21" i="7"/>
  <c r="D21" i="7" s="1"/>
  <c r="F39" i="7"/>
  <c r="D39" i="7" s="1"/>
  <c r="F42" i="3"/>
  <c r="C20" i="6" s="1"/>
  <c r="F42" i="7" l="1"/>
  <c r="F43" i="7" s="1"/>
  <c r="F43" i="3"/>
  <c r="C22" i="6" s="1"/>
  <c r="C21"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 Daamen</author>
  </authors>
  <commentList>
    <comment ref="C5" authorId="0" shapeId="0" xr:uid="{00000000-0006-0000-0000-000001000000}">
      <text>
        <r>
          <rPr>
            <b/>
            <sz val="8"/>
            <color indexed="81"/>
            <rFont val="Tahoma"/>
            <family val="2"/>
          </rPr>
          <t>U hoeft op dit werkblad geen gegevens in te vullen. Als u op de volgende werkbladen alle geel gearceerde vlakken invult (eventueel met toevoeging van advocaten of medewerkers), worden de gegevens daaruit naar dit werkblad getransporteerd.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Dethmeh1</author>
  </authors>
  <commentList>
    <comment ref="F14" authorId="0" shapeId="0" xr:uid="{00000000-0006-0000-0100-000001000000}">
      <text>
        <r>
          <rPr>
            <b/>
            <sz val="8"/>
            <color indexed="81"/>
            <rFont val="Tahoma"/>
            <family val="2"/>
          </rPr>
          <t xml:space="preserve">Voor de berekening van het uursalaris wordt de begindatum als uitgangspunt genomen. Voor een nieuw jaar moet u derhalve  een afzonderlijk verzoek doen. </t>
        </r>
      </text>
    </comment>
    <comment ref="F15" authorId="0" shapeId="0" xr:uid="{00000000-0006-0000-0100-000002000000}">
      <text>
        <r>
          <rPr>
            <b/>
            <sz val="8"/>
            <color indexed="81"/>
            <rFont val="Tahoma"/>
            <family val="2"/>
          </rPr>
          <t>Het gerealiseerde boedelactief kan hoger zijn dan de stand van de boedelrekening.</t>
        </r>
      </text>
    </comment>
    <comment ref="F18" authorId="0" shapeId="0" xr:uid="{00000000-0006-0000-0100-000003000000}">
      <text>
        <r>
          <rPr>
            <b/>
            <sz val="8"/>
            <color indexed="81"/>
            <rFont val="Tahoma"/>
            <family val="2"/>
          </rPr>
          <t xml:space="preserve">Voor de berekening van de ervaringsfactor wordt de einddatum van het voorschotverzoek als uitgangspunt genomen.  </t>
        </r>
      </text>
    </comment>
    <comment ref="F24" authorId="0" shapeId="0" xr:uid="{00000000-0006-0000-0100-000004000000}">
      <text>
        <r>
          <rPr>
            <b/>
            <sz val="8"/>
            <color indexed="81"/>
            <rFont val="Tahoma"/>
            <family val="2"/>
          </rPr>
          <t xml:space="preserve">Voor de berekening van de ervaringsfactor wordt de einddatum van het urenspecificatie als uitgangspunt genomen.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Dethmeh1</author>
  </authors>
  <commentList>
    <comment ref="F14" authorId="0" shapeId="0" xr:uid="{00000000-0006-0000-0200-000001000000}">
      <text>
        <r>
          <rPr>
            <b/>
            <sz val="8"/>
            <color indexed="81"/>
            <rFont val="Tahoma"/>
            <family val="2"/>
          </rPr>
          <t xml:space="preserve">Voor de berekening van het uursalaris wordt de begindatum als uitgangspunt genomen. Voor een nieuw jaar moet u derhalve  een afzonderlijk verzoek doen. </t>
        </r>
      </text>
    </comment>
    <comment ref="F24" authorId="0" shapeId="0" xr:uid="{00000000-0006-0000-0200-000002000000}">
      <text>
        <r>
          <rPr>
            <b/>
            <sz val="8"/>
            <color indexed="81"/>
            <rFont val="Tahoma"/>
            <family val="2"/>
          </rPr>
          <t xml:space="preserve">Voor de berekening van de ervaringsfactor wordt de einddatum van het urenspecificatie als uitgangspunt genomen.  </t>
        </r>
      </text>
    </comment>
  </commentList>
</comments>
</file>

<file path=xl/sharedStrings.xml><?xml version="1.0" encoding="utf-8"?>
<sst xmlns="http://schemas.openxmlformats.org/spreadsheetml/2006/main" count="236" uniqueCount="97">
  <si>
    <t>VERZOEK VOORSCHOT OP SALARIS</t>
  </si>
  <si>
    <t>naam curator</t>
  </si>
  <si>
    <t>nummer faillissement</t>
  </si>
  <si>
    <t>naam faillissement</t>
  </si>
  <si>
    <t>datum uitspraak</t>
  </si>
  <si>
    <t>bestede uren volgens bijgevoegde urenregistratie</t>
  </si>
  <si>
    <t>basis uursalaris in voorschotperiode (excl. BTW)</t>
  </si>
  <si>
    <t>begindatum voorschotverzoek</t>
  </si>
  <si>
    <t>eindddatum voorschotverzoek</t>
  </si>
  <si>
    <t>gevraagd voorschot exclusief BTW</t>
  </si>
  <si>
    <t>datum beëdiging</t>
  </si>
  <si>
    <t>:</t>
  </si>
  <si>
    <t>naam rechter-commissaris</t>
  </si>
  <si>
    <t>plaats rechtbank</t>
  </si>
  <si>
    <t>totaal voorschot exclusief BTW</t>
  </si>
  <si>
    <t>totaal voorschot inclusief  BTW</t>
  </si>
  <si>
    <t>ervaringsfactor</t>
  </si>
  <si>
    <t>naam advocaat</t>
  </si>
  <si>
    <t>handtekening curator</t>
  </si>
  <si>
    <t>handtekening rechter-commissaris</t>
  </si>
  <si>
    <t>URENSPECIFICATIE BIJ VERZOEK VOORSCHOT OP SALARIS</t>
  </si>
  <si>
    <t>naam medewerker</t>
  </si>
  <si>
    <t>toepasselijke factor</t>
  </si>
  <si>
    <t>gemidddeld uurtarief excl. BTW</t>
  </si>
  <si>
    <t>bestede uren in voorschotperiode</t>
  </si>
  <si>
    <t>betrekking op verslag(en) nummer(s)</t>
  </si>
  <si>
    <t>ervaringsjaren</t>
  </si>
  <si>
    <t>gerealiseerd actief</t>
  </si>
  <si>
    <t>datum</t>
  </si>
  <si>
    <t>Dit verzoek is met de urenspecificatie en urenregistratie ingediend, gedagtekend en ondertekend.</t>
  </si>
  <si>
    <t>De curator verklaart dat de opgegeven uren zoals gespecificeerd in bijgevoegde bijlage daadwerkelijk aan het faillissement zijn besteed en bovenstaande gegevens naar waarheid zijn ingevuld. De curator verzoekt om het totaal voorschot inclusief BTW van de boedelrekening te mogen opnemen voor zover het saldo van de boedelrekening dat toelaat.</t>
  </si>
  <si>
    <t>De rechter-commissaris insolventies van de rechtbank is op basis van bovenstaande opgave en de bijgevoegde urenspecificatie van oordeel dat het gevraagde voorschot kan worden verleend en draagt aan de rechtbank voor om aldus te beslissen.</t>
  </si>
  <si>
    <t>totaal voorschot salaris exclusief BTW</t>
  </si>
  <si>
    <t>verschotten 4% exclusief BTW</t>
  </si>
  <si>
    <t>einddatum voorschotverzoek</t>
  </si>
  <si>
    <t>Versie</t>
  </si>
  <si>
    <t>Datum</t>
  </si>
  <si>
    <t>7.1</t>
  </si>
  <si>
    <t>Aanpassingen</t>
  </si>
  <si>
    <t>8.0</t>
  </si>
  <si>
    <t>Nieuw uurtarief EUR 180,00</t>
  </si>
  <si>
    <t>9.0</t>
  </si>
  <si>
    <t>Nieuw uurtarief EUR 186,00</t>
  </si>
  <si>
    <t>10.0</t>
  </si>
  <si>
    <t>Nieuw uurtarief EUR 194,00</t>
  </si>
  <si>
    <t>11.0</t>
  </si>
  <si>
    <t>Nieuw uurtarief EUR 198,00</t>
  </si>
  <si>
    <t>12.0</t>
  </si>
  <si>
    <t>Uurtarief EUR 198,00</t>
  </si>
  <si>
    <t>13.0</t>
  </si>
  <si>
    <t>Nieuw BTW percentage 21%</t>
  </si>
  <si>
    <t>14.0</t>
  </si>
  <si>
    <t>Nieuw uurtarief EUR 200,00</t>
  </si>
  <si>
    <t>15.0</t>
  </si>
  <si>
    <t>Uurtarief EUR 200,00</t>
  </si>
  <si>
    <t>16.0</t>
  </si>
  <si>
    <t>17.0</t>
  </si>
  <si>
    <t>Datums aangepast naar 2017</t>
  </si>
  <si>
    <t>17.1</t>
  </si>
  <si>
    <t>Aanpassing i.v.m. foutcode 2147417848</t>
  </si>
  <si>
    <t>18.0</t>
  </si>
  <si>
    <t>Uurtarief EUR 212,00</t>
  </si>
  <si>
    <t>19.0</t>
  </si>
  <si>
    <t>Datums aangepast naar 2018</t>
  </si>
  <si>
    <t>20.0</t>
  </si>
  <si>
    <t>Boedelfactor verwijderd en datums aangepast naar 2019.</t>
  </si>
  <si>
    <t>leeftijd</t>
  </si>
  <si>
    <t>Uurtarief EUR 219,00</t>
  </si>
  <si>
    <t>20.1</t>
  </si>
  <si>
    <t>21.0</t>
  </si>
  <si>
    <t>Datums aangepast naar 2020</t>
  </si>
  <si>
    <t>22.0</t>
  </si>
  <si>
    <t>Uurtarief EUR 226,00 en datums aangepast naar 2021</t>
  </si>
  <si>
    <t>23.0</t>
  </si>
  <si>
    <t>Uurtarief EUR 229,60 en datums aangepast naar 2022</t>
  </si>
  <si>
    <t>24.0</t>
  </si>
  <si>
    <t>Uurtarief EUR 241,08 en datums aangepast naar 2023</t>
  </si>
  <si>
    <t>25.0</t>
  </si>
  <si>
    <t>Uurtarief EUR 252,89 en datums aangepast naar 2024</t>
  </si>
  <si>
    <t>n.v.t.</t>
  </si>
  <si>
    <t>26.0</t>
  </si>
  <si>
    <t>De macro's zijn verwijderd en daarmee ook de knoppen uit de afbeelding.</t>
  </si>
  <si>
    <t>Jaar</t>
  </si>
  <si>
    <t>Tarief</t>
  </si>
  <si>
    <t>Werkblad tarieven toegevoegd.</t>
  </si>
  <si>
    <t>Formule voor zoeken juiste tarief aangepast naar ZOEKEN.</t>
  </si>
  <si>
    <t>Formaat aangepast naar .xlsx.</t>
  </si>
  <si>
    <t>Beveiliging op alle werkbladen verwijderd zodat gegevens gekopieerd en geplakt kunnen worden.</t>
  </si>
  <si>
    <t>Nieuw tarief toevoegen voor een volgend jaar</t>
  </si>
  <si>
    <t>Dit MS Excel document alleen gebruiken voor berekeningen NA 2018.</t>
  </si>
  <si>
    <t>Algemeen</t>
  </si>
  <si>
    <t>Ga naar het werkblad 'tarieven' en typ het jaar en tarief onderaan de tabel.
LET OP! De tabel moet oplopend gesorteerd blijven op jaar.</t>
  </si>
  <si>
    <t>Rijen kopiëren/plakken voor meerdere advocaten en medewerkers</t>
  </si>
  <si>
    <t>Selecteer de gehele rijen met de gegevens en kopieer deze.
Ga met de cursor op de plaats staan waar de gegevens moeten worden ingevoegd en plak deze via 'Geknipte cellen invoegen'.</t>
  </si>
  <si>
    <t>Gegevensvalidatie aangepast zodat deze niet elk jaar aangepast hoeven te worden, formules opgenomen.</t>
  </si>
  <si>
    <t>26.4</t>
  </si>
  <si>
    <t>Uurtarief EUR 267,05 toegevoegd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</si>
</sst>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quot;€&quot;\ #,##0.00_-"/>
    <numFmt numFmtId="166" formatCode="&quot;€&quot;\ #,##0_-"/>
    <numFmt numFmtId="167" formatCode="d\ mmmm\ yyyy"/>
  </numFmts>
  <fonts count="6" x14ac:knownFonts="1">
    <font>
      <sz val="10"/>
      <name val="Arial"/>
    </font>
    <font>
      <b/>
      <sz val="10"/>
      <name val="Verdana"/>
      <family val="2"/>
    </font>
    <font>
      <sz val="10"/>
      <name val="Verdana"/>
      <family val="2"/>
    </font>
    <font>
      <b/>
      <sz val="8"/>
      <color indexed="81"/>
      <name val="Tahoma"/>
      <family val="2"/>
    </font>
    <font>
      <b/>
      <sz val="10"/>
      <name val="Arial"/>
      <family val="2"/>
    </font>
    <font>
      <sz val="10"/>
      <name val="Arial"/>
      <family val="2"/>
    </font>
  </fonts>
  <fills count="3">
    <fill>
      <patternFill patternType="none"/>
    </fill>
    <fill>
      <patternFill patternType="gray125"/>
    </fill>
    <fill>
      <patternFill patternType="solid">
        <fgColor indexed="13"/>
        <bgColor indexed="64"/>
      </patternFill>
    </fill>
  </fills>
  <borders count="1">
    <border>
      <left/>
      <right/>
      <top/>
      <bottom/>
      <diagonal/>
    </border>
  </borders>
  <cellStyleXfs count="1">
    <xf numFmtId="0" fontId="0" fillId="0" borderId="0"/>
  </cellStyleXfs>
  <cellXfs count="47">
    <xf numFmtId="0" fontId="0" fillId="0" borderId="0" xfId="0"/>
    <xf numFmtId="0" fontId="2" fillId="0" borderId="0" xfId="0" applyFont="1"/>
    <xf numFmtId="164" fontId="2" fillId="0" borderId="0" xfId="0" applyNumberFormat="1" applyFont="1" applyAlignment="1" applyProtection="1">
      <alignment horizontal="right"/>
      <protection hidden="1"/>
    </xf>
    <xf numFmtId="0" fontId="2" fillId="0" borderId="0" xfId="0" applyFont="1" applyAlignment="1" applyProtection="1">
      <alignment horizontal="right"/>
      <protection hidden="1"/>
    </xf>
    <xf numFmtId="165" fontId="2" fillId="0" borderId="0" xfId="0" applyNumberFormat="1" applyFont="1" applyAlignment="1" applyProtection="1">
      <alignment horizontal="right"/>
      <protection hidden="1"/>
    </xf>
    <xf numFmtId="165" fontId="1" fillId="0" borderId="0" xfId="0" applyNumberFormat="1" applyFont="1" applyAlignment="1" applyProtection="1">
      <alignment horizontal="right"/>
      <protection hidden="1"/>
    </xf>
    <xf numFmtId="14" fontId="2" fillId="0" borderId="0" xfId="0" applyNumberFormat="1" applyFont="1" applyAlignment="1" applyProtection="1">
      <alignment horizontal="right"/>
      <protection hidden="1"/>
    </xf>
    <xf numFmtId="0" fontId="2" fillId="0" borderId="0" xfId="0" applyFont="1" applyAlignment="1" applyProtection="1">
      <alignment horizontal="left"/>
      <protection hidden="1"/>
    </xf>
    <xf numFmtId="164" fontId="2" fillId="0" borderId="0" xfId="0" applyNumberFormat="1" applyFont="1" applyAlignment="1">
      <alignment horizontal="right"/>
    </xf>
    <xf numFmtId="4" fontId="2" fillId="0" borderId="0" xfId="0" applyNumberFormat="1" applyFont="1" applyAlignment="1" applyProtection="1">
      <alignment horizontal="left"/>
      <protection hidden="1"/>
    </xf>
    <xf numFmtId="0" fontId="2" fillId="0" borderId="0" xfId="0" applyFont="1" applyAlignment="1">
      <alignment horizontal="left"/>
    </xf>
    <xf numFmtId="4" fontId="2" fillId="0" borderId="0" xfId="0" applyNumberFormat="1" applyFont="1" applyAlignment="1">
      <alignment horizontal="left"/>
    </xf>
    <xf numFmtId="4" fontId="1" fillId="0" borderId="0" xfId="0" applyNumberFormat="1" applyFont="1" applyAlignment="1">
      <alignment horizontal="right"/>
    </xf>
    <xf numFmtId="2" fontId="2" fillId="0" borderId="0" xfId="0" applyNumberFormat="1" applyFont="1" applyAlignment="1" applyProtection="1">
      <alignment horizontal="right"/>
      <protection locked="0"/>
    </xf>
    <xf numFmtId="0" fontId="2" fillId="2" borderId="0" xfId="0" applyFont="1" applyFill="1" applyAlignment="1" applyProtection="1">
      <alignment horizontal="right"/>
      <protection locked="0"/>
    </xf>
    <xf numFmtId="14" fontId="2" fillId="2" borderId="0" xfId="0" applyNumberFormat="1" applyFont="1" applyFill="1" applyAlignment="1" applyProtection="1">
      <alignment horizontal="right"/>
      <protection locked="0"/>
    </xf>
    <xf numFmtId="2" fontId="2" fillId="2" borderId="0" xfId="0" applyNumberFormat="1" applyFont="1" applyFill="1" applyAlignment="1" applyProtection="1">
      <alignment horizontal="right"/>
      <protection locked="0"/>
    </xf>
    <xf numFmtId="0" fontId="5" fillId="0" borderId="0" xfId="0" applyFont="1"/>
    <xf numFmtId="2" fontId="2" fillId="0" borderId="0" xfId="0" applyNumberFormat="1" applyFont="1" applyAlignment="1" applyProtection="1">
      <alignment horizontal="right"/>
      <protection hidden="1"/>
    </xf>
    <xf numFmtId="4" fontId="2" fillId="0" borderId="0" xfId="0" applyNumberFormat="1" applyFont="1" applyProtection="1">
      <protection hidden="1"/>
    </xf>
    <xf numFmtId="0" fontId="2" fillId="0" borderId="0" xfId="0" applyFont="1" applyProtection="1">
      <protection hidden="1"/>
    </xf>
    <xf numFmtId="0" fontId="1" fillId="0" borderId="0" xfId="0" applyFont="1" applyAlignment="1" applyProtection="1">
      <alignment horizontal="centerContinuous"/>
      <protection hidden="1"/>
    </xf>
    <xf numFmtId="0" fontId="2" fillId="0" borderId="0" xfId="0" applyFont="1" applyAlignment="1" applyProtection="1">
      <alignment horizontal="centerContinuous"/>
      <protection hidden="1"/>
    </xf>
    <xf numFmtId="4" fontId="2" fillId="0" borderId="0" xfId="0" applyNumberFormat="1" applyFont="1" applyAlignment="1" applyProtection="1">
      <alignment horizontal="right"/>
      <protection hidden="1"/>
    </xf>
    <xf numFmtId="4" fontId="2" fillId="0" borderId="0" xfId="0" applyNumberFormat="1" applyFont="1" applyAlignment="1" applyProtection="1">
      <alignment wrapText="1"/>
      <protection hidden="1"/>
    </xf>
    <xf numFmtId="0" fontId="2" fillId="0" borderId="0" xfId="0" applyFont="1" applyAlignment="1" applyProtection="1">
      <alignment wrapText="1"/>
      <protection hidden="1"/>
    </xf>
    <xf numFmtId="2" fontId="2" fillId="0" borderId="0" xfId="0" applyNumberFormat="1" applyFont="1" applyAlignment="1" applyProtection="1">
      <alignment horizontal="right"/>
      <protection locked="0" hidden="1"/>
    </xf>
    <xf numFmtId="0" fontId="2" fillId="2" borderId="0" xfId="0" applyFont="1" applyFill="1" applyAlignment="1" applyProtection="1">
      <alignment horizontal="right"/>
      <protection locked="0" hidden="1"/>
    </xf>
    <xf numFmtId="0" fontId="1" fillId="0" borderId="0" xfId="0" applyFont="1" applyAlignment="1" applyProtection="1">
      <alignment horizontal="right"/>
      <protection hidden="1"/>
    </xf>
    <xf numFmtId="14" fontId="2" fillId="2" borderId="0" xfId="0" applyNumberFormat="1" applyFont="1" applyFill="1" applyAlignment="1" applyProtection="1">
      <alignment horizontal="right"/>
      <protection locked="0" hidden="1"/>
    </xf>
    <xf numFmtId="14" fontId="1" fillId="0" borderId="0" xfId="0" applyNumberFormat="1" applyFont="1" applyAlignment="1" applyProtection="1">
      <alignment horizontal="right"/>
      <protection hidden="1"/>
    </xf>
    <xf numFmtId="166" fontId="2" fillId="0" borderId="0" xfId="0" applyNumberFormat="1" applyFont="1" applyAlignment="1" applyProtection="1">
      <alignment horizontal="right"/>
      <protection hidden="1"/>
    </xf>
    <xf numFmtId="2" fontId="2" fillId="2" borderId="0" xfId="0" applyNumberFormat="1" applyFont="1" applyFill="1" applyAlignment="1" applyProtection="1">
      <alignment horizontal="right"/>
      <protection locked="0" hidden="1"/>
    </xf>
    <xf numFmtId="2" fontId="1" fillId="0" borderId="0" xfId="0" applyNumberFormat="1" applyFont="1" applyAlignment="1" applyProtection="1">
      <alignment horizontal="right"/>
      <protection hidden="1"/>
    </xf>
    <xf numFmtId="0" fontId="2" fillId="0" borderId="0" xfId="0" applyFont="1" applyAlignment="1" applyProtection="1">
      <alignment horizontal="left" wrapText="1"/>
      <protection hidden="1"/>
    </xf>
    <xf numFmtId="167" fontId="1" fillId="0" borderId="0" xfId="0" applyNumberFormat="1" applyFont="1" applyAlignment="1" applyProtection="1">
      <alignment horizontal="left"/>
      <protection hidden="1"/>
    </xf>
    <xf numFmtId="165" fontId="2" fillId="2" borderId="0" xfId="0" applyNumberFormat="1" applyFont="1" applyFill="1" applyAlignment="1" applyProtection="1">
      <alignment horizontal="right"/>
      <protection locked="0" hidden="1"/>
    </xf>
    <xf numFmtId="167" fontId="0" fillId="0" borderId="0" xfId="0" applyNumberFormat="1" applyAlignment="1">
      <alignment horizontal="left"/>
    </xf>
    <xf numFmtId="0" fontId="4" fillId="0" borderId="0" xfId="0" applyFont="1" applyAlignment="1">
      <alignment horizontal="left"/>
    </xf>
    <xf numFmtId="167" fontId="4" fillId="0" borderId="0" xfId="0" applyNumberFormat="1" applyFont="1" applyAlignment="1">
      <alignment horizontal="left"/>
    </xf>
    <xf numFmtId="0" fontId="0" fillId="0" borderId="0" xfId="0" applyAlignment="1">
      <alignment horizontal="left"/>
    </xf>
    <xf numFmtId="0" fontId="5" fillId="0" borderId="0" xfId="0" applyFont="1" applyAlignment="1">
      <alignment horizontal="left"/>
    </xf>
    <xf numFmtId="0" fontId="2" fillId="0" borderId="0" xfId="0" quotePrefix="1" applyFont="1" applyProtection="1">
      <protection hidden="1"/>
    </xf>
    <xf numFmtId="0" fontId="4" fillId="0" borderId="0" xfId="0" applyFont="1"/>
    <xf numFmtId="0" fontId="5" fillId="0" borderId="0" xfId="0" applyFont="1" applyAlignment="1">
      <alignment wrapText="1"/>
    </xf>
    <xf numFmtId="0" fontId="1" fillId="0" borderId="0" xfId="0" applyFont="1" applyAlignment="1" applyProtection="1">
      <alignment horizontal="center"/>
      <protection hidden="1"/>
    </xf>
    <xf numFmtId="0" fontId="2" fillId="0" borderId="0" xfId="0" applyFont="1" applyAlignment="1" applyProtection="1">
      <alignment horizontal="left" wrapText="1"/>
      <protection hidden="1"/>
    </xf>
  </cellXfs>
  <cellStyles count="1">
    <cellStyle name="Standaard" xfId="0" builtinId="0"/>
  </cellStyles>
  <dxfs count="4">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ont>
        <b/>
        <i val="0"/>
        <strike val="0"/>
        <condense val="0"/>
        <extend val="0"/>
        <outline val="0"/>
        <shadow val="0"/>
        <u val="none"/>
        <vertAlign val="baseline"/>
        <sz val="10"/>
        <color auto="1"/>
        <name val="Arial"/>
        <family val="2"/>
        <scheme val="none"/>
      </font>
      <alignment horizontal="left" vertical="bottom" textRotation="0" wrapText="0" indent="0" justifyLastLine="0" shrinkToFit="0" readingOrder="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38100</xdr:colOff>
      <xdr:row>22</xdr:row>
      <xdr:rowOff>9525</xdr:rowOff>
    </xdr:from>
    <xdr:to>
      <xdr:col>6</xdr:col>
      <xdr:colOff>161925</xdr:colOff>
      <xdr:row>33</xdr:row>
      <xdr:rowOff>76200</xdr:rowOff>
    </xdr:to>
    <xdr:pic>
      <xdr:nvPicPr>
        <xdr:cNvPr id="5144" name="Afbeelding 1">
          <a:extLst>
            <a:ext uri="{FF2B5EF4-FFF2-40B4-BE49-F238E27FC236}">
              <a16:creationId xmlns:a16="http://schemas.microsoft.com/office/drawing/2014/main" id="{56CF736E-EEF4-BB9E-8DA2-093479D190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91575" y="3571875"/>
          <a:ext cx="1952625" cy="1847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rieven" displayName="Tarieven" ref="A1:B8" totalsRowShown="0" headerRowDxfId="3" dataDxfId="2">
  <tableColumns count="2">
    <tableColumn id="1" xr3:uid="{00000000-0010-0000-0000-000001000000}" name="Jaar" dataDxfId="1"/>
    <tableColumn id="2" xr3:uid="{00000000-0010-0000-0000-000002000000}" name="Tarief" dataDxfId="0"/>
  </tableColumns>
  <tableStyleInfo name="TableStyleLight1" showFirstColumn="0" showLastColumn="0" showRowStripes="1" showColumnStripes="0"/>
</table>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D42"/>
  <sheetViews>
    <sheetView zoomScaleNormal="100" workbookViewId="0">
      <selection sqref="A1:C1"/>
    </sheetView>
  </sheetViews>
  <sheetFormatPr defaultRowHeight="12.75" x14ac:dyDescent="0.2"/>
  <cols>
    <col min="1" max="1" width="47.7109375" style="20" customWidth="1"/>
    <col min="2" max="2" width="2.28515625" style="20" customWidth="1"/>
    <col min="3" max="3" width="35.7109375" style="3" customWidth="1"/>
    <col min="4" max="4" width="9.140625" style="19"/>
    <col min="5" max="16384" width="9.140625" style="20"/>
  </cols>
  <sheetData>
    <row r="1" spans="1:3" x14ac:dyDescent="0.2">
      <c r="A1" s="45" t="s">
        <v>0</v>
      </c>
      <c r="B1" s="45"/>
      <c r="C1" s="45"/>
    </row>
    <row r="2" spans="1:3" x14ac:dyDescent="0.2">
      <c r="A2" s="21"/>
      <c r="B2" s="21"/>
      <c r="C2" s="22"/>
    </row>
    <row r="3" spans="1:3" x14ac:dyDescent="0.2">
      <c r="A3" s="21"/>
      <c r="B3" s="21"/>
      <c r="C3" s="22"/>
    </row>
    <row r="5" spans="1:3" x14ac:dyDescent="0.2">
      <c r="A5" s="20" t="s">
        <v>1</v>
      </c>
      <c r="B5" s="20" t="s">
        <v>11</v>
      </c>
      <c r="C5" s="3" t="str">
        <f>IF(NaamCurator="","",NaamCurator)</f>
        <v/>
      </c>
    </row>
    <row r="6" spans="1:3" x14ac:dyDescent="0.2">
      <c r="A6" s="20" t="s">
        <v>2</v>
      </c>
      <c r="B6" s="20" t="s">
        <v>11</v>
      </c>
      <c r="C6" s="3" t="str">
        <f>IF(NummerFaillissement="","",NummerFaillissement)</f>
        <v/>
      </c>
    </row>
    <row r="7" spans="1:3" x14ac:dyDescent="0.2">
      <c r="A7" s="20" t="s">
        <v>3</v>
      </c>
      <c r="B7" s="20" t="s">
        <v>11</v>
      </c>
      <c r="C7" s="3" t="str">
        <f>IF(NaamFaillissement="","",NaamFaillissement)</f>
        <v/>
      </c>
    </row>
    <row r="8" spans="1:3" x14ac:dyDescent="0.2">
      <c r="A8" s="20" t="s">
        <v>4</v>
      </c>
      <c r="B8" s="20" t="s">
        <v>11</v>
      </c>
      <c r="C8" s="6" t="str">
        <f>IF(DatumUitspraak="","",DatumUitspraak)</f>
        <v/>
      </c>
    </row>
    <row r="9" spans="1:3" x14ac:dyDescent="0.2">
      <c r="A9" s="20" t="s">
        <v>12</v>
      </c>
      <c r="B9" s="20" t="s">
        <v>11</v>
      </c>
      <c r="C9" s="3" t="str">
        <f>IF(NaamRc="","",NaamRc)</f>
        <v/>
      </c>
    </row>
    <row r="10" spans="1:3" x14ac:dyDescent="0.2">
      <c r="A10" s="20" t="s">
        <v>13</v>
      </c>
      <c r="B10" s="20" t="s">
        <v>11</v>
      </c>
      <c r="C10" s="3" t="str">
        <f>IF(PlaatsRechtbank="","",PlaatsRechtbank)</f>
        <v/>
      </c>
    </row>
    <row r="12" spans="1:3" x14ac:dyDescent="0.2">
      <c r="A12" s="20" t="s">
        <v>7</v>
      </c>
      <c r="B12" s="20" t="s">
        <v>11</v>
      </c>
      <c r="C12" s="6" t="str">
        <f>IF(BegindatumVoorschotverzoek="","",BegindatumVoorschotverzoek)</f>
        <v/>
      </c>
    </row>
    <row r="13" spans="1:3" x14ac:dyDescent="0.2">
      <c r="A13" s="20" t="s">
        <v>34</v>
      </c>
      <c r="B13" s="20" t="s">
        <v>11</v>
      </c>
      <c r="C13" s="6" t="str">
        <f>IF(EinddatumVoorschotverzoek2="",IF(EinddatumVoorschotverzoek="","",EinddatumVoorschotverzoek),EinddatumVoorschotverzoek2)</f>
        <v/>
      </c>
    </row>
    <row r="14" spans="1:3" x14ac:dyDescent="0.2">
      <c r="A14" s="20" t="str">
        <f>'specificatie urenopgave jaar 1'!$A$13</f>
        <v>betrekking op verslag(en) nummer(s)</v>
      </c>
      <c r="B14" s="20" t="s">
        <v>11</v>
      </c>
      <c r="C14" s="3" t="str">
        <f>IF(VerslagNummer="","",VerslagNummer)</f>
        <v/>
      </c>
    </row>
    <row r="15" spans="1:3" x14ac:dyDescent="0.2">
      <c r="C15" s="2"/>
    </row>
    <row r="16" spans="1:3" x14ac:dyDescent="0.2">
      <c r="A16" s="20" t="s">
        <v>24</v>
      </c>
      <c r="B16" s="20" t="s">
        <v>11</v>
      </c>
      <c r="C16" s="18" t="str">
        <f>IF(BestedeUrenCurator=0,"",SUM('specificatie urenopgave jaar 1'!E:E)+SUM('specificatie urenopgave jaar 2'!E:E))</f>
        <v/>
      </c>
    </row>
    <row r="17" spans="1:4" x14ac:dyDescent="0.2">
      <c r="A17" s="20" t="s">
        <v>23</v>
      </c>
      <c r="B17" s="20" t="s">
        <v>11</v>
      </c>
      <c r="C17" s="4" t="str">
        <f>IF(BestedeUrenTotaal="","",(TotaalVoorschotExBtw+TotaalVoorschotExBtw2)/BestedeUrenTotaal)</f>
        <v/>
      </c>
    </row>
    <row r="18" spans="1:4" x14ac:dyDescent="0.2">
      <c r="C18" s="4"/>
    </row>
    <row r="19" spans="1:4" x14ac:dyDescent="0.2">
      <c r="C19" s="23"/>
    </row>
    <row r="20" spans="1:4" x14ac:dyDescent="0.2">
      <c r="A20" s="20" t="s">
        <v>32</v>
      </c>
      <c r="B20" s="20" t="s">
        <v>11</v>
      </c>
      <c r="C20" s="4" t="str">
        <f>IF(TotaalVoorschotExBtw=0,"",TotaalVoorschotExBtw+TotaalVoorschotExBtw2)</f>
        <v/>
      </c>
    </row>
    <row r="21" spans="1:4" x14ac:dyDescent="0.2">
      <c r="A21" s="20" t="s">
        <v>33</v>
      </c>
      <c r="B21" s="20" t="s">
        <v>11</v>
      </c>
      <c r="C21" s="4" t="str">
        <f>IF(TotaalVoorschotExBtw=0,"",((TotaalVoorschotExBtw+TotaalVoorschotExBtw2)/100)*4)</f>
        <v/>
      </c>
    </row>
    <row r="22" spans="1:4" x14ac:dyDescent="0.2">
      <c r="A22" s="20" t="s">
        <v>15</v>
      </c>
      <c r="B22" s="20" t="s">
        <v>11</v>
      </c>
      <c r="C22" s="4" t="str">
        <f>IF(TotaalVoorschotInBtw=0,"",TotaalVoorschotInBtw+TotaalVoorschotInBtw2+(Verschotten*1.21))</f>
        <v/>
      </c>
    </row>
    <row r="23" spans="1:4" x14ac:dyDescent="0.2">
      <c r="D23" s="23"/>
    </row>
    <row r="24" spans="1:4" x14ac:dyDescent="0.2">
      <c r="D24" s="23"/>
    </row>
    <row r="25" spans="1:4" x14ac:dyDescent="0.2">
      <c r="C25" s="18"/>
    </row>
    <row r="26" spans="1:4" s="25" customFormat="1" ht="65.25" customHeight="1" x14ac:dyDescent="0.2">
      <c r="A26" s="46" t="s">
        <v>30</v>
      </c>
      <c r="B26" s="46"/>
      <c r="C26" s="46"/>
      <c r="D26" s="24"/>
    </row>
    <row r="27" spans="1:4" x14ac:dyDescent="0.2">
      <c r="C27" s="6"/>
    </row>
    <row r="28" spans="1:4" ht="25.5" customHeight="1" x14ac:dyDescent="0.2">
      <c r="A28" s="46" t="s">
        <v>29</v>
      </c>
      <c r="B28" s="46"/>
      <c r="C28" s="46"/>
    </row>
    <row r="29" spans="1:4" ht="25.5" customHeight="1" x14ac:dyDescent="0.2">
      <c r="A29" s="34"/>
      <c r="B29" s="34"/>
      <c r="C29" s="34"/>
    </row>
    <row r="30" spans="1:4" x14ac:dyDescent="0.2">
      <c r="A30" s="35">
        <f ca="1">TODAY()</f>
        <v>45606</v>
      </c>
    </row>
    <row r="31" spans="1:4" x14ac:dyDescent="0.2">
      <c r="A31" s="35"/>
    </row>
    <row r="33" spans="1:3" x14ac:dyDescent="0.2">
      <c r="A33" s="20" t="s">
        <v>28</v>
      </c>
      <c r="C33" s="3" t="s">
        <v>18</v>
      </c>
    </row>
    <row r="36" spans="1:3" ht="52.5" customHeight="1" x14ac:dyDescent="0.2">
      <c r="A36" s="46" t="s">
        <v>31</v>
      </c>
      <c r="B36" s="46"/>
      <c r="C36" s="46"/>
    </row>
    <row r="42" spans="1:3" x14ac:dyDescent="0.2">
      <c r="A42" s="20" t="s">
        <v>28</v>
      </c>
      <c r="C42" s="3" t="s">
        <v>19</v>
      </c>
    </row>
  </sheetData>
  <mergeCells count="4">
    <mergeCell ref="A1:C1"/>
    <mergeCell ref="A36:C36"/>
    <mergeCell ref="A28:C28"/>
    <mergeCell ref="A26:C26"/>
  </mergeCells>
  <phoneticPr fontId="0" type="noConversion"/>
  <pageMargins left="0.75" right="0.75" top="1" bottom="1" header="0.5" footer="0.5"/>
  <pageSetup paperSize="9" orientation="portrait" r:id="rId1"/>
  <headerFooter alignWithMargins="0">
    <oddFooter>&amp;L&amp;A&amp;R&amp;D</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dimension ref="A1:H48"/>
  <sheetViews>
    <sheetView tabSelected="1" zoomScaleNormal="100" zoomScaleSheetLayoutView="100" workbookViewId="0">
      <selection activeCell="F4" sqref="F4"/>
    </sheetView>
  </sheetViews>
  <sheetFormatPr defaultRowHeight="12.75" x14ac:dyDescent="0.2"/>
  <cols>
    <col min="1" max="1" width="47.7109375" style="20" customWidth="1"/>
    <col min="2" max="2" width="2.28515625" style="7" customWidth="1"/>
    <col min="3" max="3" width="15.7109375" style="9" hidden="1" customWidth="1"/>
    <col min="4" max="4" width="15.7109375" style="4" hidden="1" customWidth="1"/>
    <col min="5" max="5" width="15.7109375" style="26" hidden="1" customWidth="1"/>
    <col min="6" max="6" width="35.7109375" style="3" customWidth="1"/>
    <col min="7" max="7" width="9.140625" style="3"/>
    <col min="8" max="16384" width="9.140625" style="20"/>
  </cols>
  <sheetData>
    <row r="1" spans="1:8" x14ac:dyDescent="0.2">
      <c r="A1" s="45" t="s">
        <v>20</v>
      </c>
      <c r="B1" s="45"/>
      <c r="C1" s="45"/>
      <c r="D1" s="45"/>
      <c r="E1" s="45"/>
      <c r="F1" s="45"/>
      <c r="G1" s="22"/>
    </row>
    <row r="4" spans="1:8" x14ac:dyDescent="0.2">
      <c r="A4" s="20" t="s">
        <v>1</v>
      </c>
      <c r="B4" s="7" t="s">
        <v>11</v>
      </c>
      <c r="F4" s="27"/>
      <c r="G4" s="28"/>
    </row>
    <row r="5" spans="1:8" x14ac:dyDescent="0.2">
      <c r="A5" s="20" t="s">
        <v>2</v>
      </c>
      <c r="B5" s="7" t="s">
        <v>11</v>
      </c>
      <c r="F5" s="27"/>
    </row>
    <row r="6" spans="1:8" x14ac:dyDescent="0.2">
      <c r="A6" s="20" t="s">
        <v>3</v>
      </c>
      <c r="B6" s="7" t="s">
        <v>11</v>
      </c>
      <c r="F6" s="27"/>
      <c r="G6" s="28"/>
    </row>
    <row r="7" spans="1:8" x14ac:dyDescent="0.2">
      <c r="A7" s="20" t="s">
        <v>4</v>
      </c>
      <c r="B7" s="7" t="s">
        <v>11</v>
      </c>
      <c r="F7" s="29"/>
      <c r="G7" s="6"/>
    </row>
    <row r="8" spans="1:8" x14ac:dyDescent="0.2">
      <c r="A8" s="20" t="s">
        <v>12</v>
      </c>
      <c r="B8" s="7" t="s">
        <v>11</v>
      </c>
      <c r="F8" s="27"/>
      <c r="G8" s="30"/>
    </row>
    <row r="9" spans="1:8" x14ac:dyDescent="0.2">
      <c r="A9" s="20" t="s">
        <v>13</v>
      </c>
      <c r="B9" s="7" t="s">
        <v>11</v>
      </c>
      <c r="F9" s="27"/>
      <c r="G9" s="6"/>
    </row>
    <row r="11" spans="1:8" x14ac:dyDescent="0.2">
      <c r="A11" s="20" t="s">
        <v>7</v>
      </c>
      <c r="B11" s="7" t="s">
        <v>11</v>
      </c>
      <c r="C11" s="7" t="str">
        <f>IF(BegindatumVoorschotverzoek="","LEEG",YEAR(BegindatumVoorschotverzoek))</f>
        <v>LEEG</v>
      </c>
      <c r="F11" s="29"/>
      <c r="G11" s="30"/>
      <c r="H11" s="42"/>
    </row>
    <row r="12" spans="1:8" x14ac:dyDescent="0.2">
      <c r="A12" s="20" t="s">
        <v>8</v>
      </c>
      <c r="B12" s="7" t="s">
        <v>11</v>
      </c>
      <c r="F12" s="29"/>
      <c r="G12" s="30"/>
    </row>
    <row r="13" spans="1:8" x14ac:dyDescent="0.2">
      <c r="A13" s="20" t="s">
        <v>25</v>
      </c>
      <c r="B13" s="7" t="s">
        <v>11</v>
      </c>
      <c r="F13" s="27"/>
      <c r="G13" s="30"/>
    </row>
    <row r="14" spans="1:8" x14ac:dyDescent="0.2">
      <c r="A14" s="20" t="s">
        <v>6</v>
      </c>
      <c r="B14" s="7" t="s">
        <v>11</v>
      </c>
      <c r="F14" s="4">
        <f>IF(BegindatumVoorschotverzoek="",,LOOKUP(JaartalBegindatumVoorschotverzoek,Tarieven[Jaar],Tarieven[Tarief]))</f>
        <v>0</v>
      </c>
      <c r="G14" s="4"/>
    </row>
    <row r="15" spans="1:8" x14ac:dyDescent="0.2">
      <c r="A15" s="20" t="s">
        <v>27</v>
      </c>
      <c r="B15" s="7" t="s">
        <v>11</v>
      </c>
      <c r="F15" s="36"/>
      <c r="G15" s="31"/>
    </row>
    <row r="16" spans="1:8" x14ac:dyDescent="0.2">
      <c r="F16" s="2"/>
      <c r="G16" s="2"/>
    </row>
    <row r="17" spans="1:7" x14ac:dyDescent="0.2">
      <c r="A17" s="20" t="s">
        <v>1</v>
      </c>
      <c r="B17" s="7" t="s">
        <v>11</v>
      </c>
      <c r="F17" s="3" t="str">
        <f>IF(NaamCurator="","",NaamCurator)</f>
        <v/>
      </c>
      <c r="G17" s="28"/>
    </row>
    <row r="18" spans="1:7" x14ac:dyDescent="0.2">
      <c r="A18" s="20" t="s">
        <v>10</v>
      </c>
      <c r="B18" s="7" t="s">
        <v>11</v>
      </c>
      <c r="C18" s="7" t="str">
        <f>IF(DatumBeedigingCurator="","LEEG",IF(EinddatumVoorschotverzoek="","LEEG",DATEDIF(DatumBeedigingCurator,EinddatumVoorschotverzoek,"y")))</f>
        <v>LEEG</v>
      </c>
      <c r="F18" s="29"/>
      <c r="G18" s="6"/>
    </row>
    <row r="19" spans="1:7" x14ac:dyDescent="0.2">
      <c r="A19" s="20" t="s">
        <v>5</v>
      </c>
      <c r="B19" s="7" t="s">
        <v>11</v>
      </c>
      <c r="E19" s="26">
        <f>BestedeUrenCurator</f>
        <v>0</v>
      </c>
      <c r="F19" s="32"/>
      <c r="G19" s="33"/>
    </row>
    <row r="20" spans="1:7" x14ac:dyDescent="0.2">
      <c r="A20" s="20" t="s">
        <v>16</v>
      </c>
      <c r="B20" s="7" t="s">
        <v>11</v>
      </c>
      <c r="F20" s="2">
        <f>IF(DatumVerschilBeedigingCuratorVoorschotverzoek="LEEG",0,IF(DatumVerschilBeedigingCuratorVoorschotverzoek&lt;3,0.8,IF(DatumVerschilBeedigingCuratorVoorschotverzoek&lt;5,1.1,IF(DatumVerschilBeedigingCuratorVoorschotverzoek&lt;8,1.2,IF(DatumVerschilBeedigingCuratorVoorschotverzoek&lt;11,1.4,1.6)))))</f>
        <v>0</v>
      </c>
    </row>
    <row r="21" spans="1:7" x14ac:dyDescent="0.2">
      <c r="A21" s="20" t="s">
        <v>9</v>
      </c>
      <c r="B21" s="7" t="s">
        <v>11</v>
      </c>
      <c r="D21" s="4">
        <f>GevraagdVoorschotCurator</f>
        <v>0</v>
      </c>
      <c r="F21" s="4">
        <f>BasisUursalaris*ErvaringsfactorCurator*BestedeUrenCurator</f>
        <v>0</v>
      </c>
      <c r="G21" s="4"/>
    </row>
    <row r="22" spans="1:7" customFormat="1" x14ac:dyDescent="0.2">
      <c r="D22" s="4"/>
      <c r="E22" s="13"/>
    </row>
    <row r="23" spans="1:7" customFormat="1" x14ac:dyDescent="0.2">
      <c r="A23" s="1" t="s">
        <v>17</v>
      </c>
      <c r="B23" s="10" t="s">
        <v>11</v>
      </c>
      <c r="C23" s="11"/>
      <c r="D23" s="4"/>
      <c r="E23" s="13"/>
      <c r="F23" s="14" t="s">
        <v>79</v>
      </c>
    </row>
    <row r="24" spans="1:7" customFormat="1" x14ac:dyDescent="0.2">
      <c r="A24" s="1" t="s">
        <v>10</v>
      </c>
      <c r="B24" s="7" t="s">
        <v>11</v>
      </c>
      <c r="C24" s="7" t="str">
        <f>IF(F24="","LEEG",IF(EinddatumVoorschotverzoek="","LEEG",DATEDIF(F24,EinddatumVoorschotverzoek,"y")))</f>
        <v>LEEG</v>
      </c>
      <c r="D24" s="4"/>
      <c r="E24" s="13"/>
      <c r="F24" s="15"/>
    </row>
    <row r="25" spans="1:7" customFormat="1" x14ac:dyDescent="0.2">
      <c r="A25" s="1" t="s">
        <v>5</v>
      </c>
      <c r="B25" s="10" t="s">
        <v>11</v>
      </c>
      <c r="C25" s="11"/>
      <c r="D25" s="4"/>
      <c r="E25" s="13">
        <f>F25</f>
        <v>0</v>
      </c>
      <c r="F25" s="16"/>
    </row>
    <row r="26" spans="1:7" customFormat="1" x14ac:dyDescent="0.2">
      <c r="A26" s="1" t="s">
        <v>16</v>
      </c>
      <c r="B26" s="10" t="s">
        <v>11</v>
      </c>
      <c r="C26" s="9"/>
      <c r="D26" s="4"/>
      <c r="E26" s="13"/>
      <c r="F26" s="2">
        <f>IF(ErvaringsfactorCurator&lt;IF(C24="LEEG",0,IF(C24&lt;3,0.8,IF(C24&lt;5,1.1,IF(C24&lt;8,1.2,IF(C24&lt;11,1.4,1.6))))),ErvaringsfactorCurator,IF(C24="LEEG",0,IF(C24&lt;3,0.8,IF(C24&lt;5,1.1,IF(C24&lt;8,1.2,IF(C24&lt;11,1.4,1.6))))))</f>
        <v>0</v>
      </c>
    </row>
    <row r="27" spans="1:7" customFormat="1" x14ac:dyDescent="0.2">
      <c r="A27" s="1" t="s">
        <v>9</v>
      </c>
      <c r="B27" s="10" t="s">
        <v>11</v>
      </c>
      <c r="C27" s="9"/>
      <c r="D27" s="4">
        <f>F27</f>
        <v>0</v>
      </c>
      <c r="E27" s="13"/>
      <c r="F27" s="4">
        <f>BasisUursalaris*F26*F25</f>
        <v>0</v>
      </c>
    </row>
    <row r="28" spans="1:7" customFormat="1" x14ac:dyDescent="0.2">
      <c r="D28" s="4"/>
      <c r="E28" s="13"/>
    </row>
    <row r="29" spans="1:7" s="1" customFormat="1" x14ac:dyDescent="0.2">
      <c r="A29" s="1" t="s">
        <v>21</v>
      </c>
      <c r="B29" s="10" t="s">
        <v>11</v>
      </c>
      <c r="C29" s="9"/>
      <c r="D29" s="4"/>
      <c r="E29" s="13"/>
      <c r="F29" s="14" t="s">
        <v>79</v>
      </c>
      <c r="G29" s="5"/>
    </row>
    <row r="30" spans="1:7" s="1" customFormat="1" x14ac:dyDescent="0.2">
      <c r="A30" s="1" t="s">
        <v>26</v>
      </c>
      <c r="B30" s="10" t="s">
        <v>11</v>
      </c>
      <c r="C30" s="9"/>
      <c r="D30" s="4"/>
      <c r="E30" s="13"/>
      <c r="F30" s="14"/>
      <c r="G30" s="6"/>
    </row>
    <row r="31" spans="1:7" s="1" customFormat="1" x14ac:dyDescent="0.2">
      <c r="A31" s="1" t="s">
        <v>5</v>
      </c>
      <c r="B31" s="10" t="s">
        <v>11</v>
      </c>
      <c r="C31" s="11"/>
      <c r="D31" s="4"/>
      <c r="E31" s="13">
        <f>F31</f>
        <v>0</v>
      </c>
      <c r="F31" s="16"/>
      <c r="G31" s="12"/>
    </row>
    <row r="32" spans="1:7" s="1" customFormat="1" x14ac:dyDescent="0.2">
      <c r="A32" s="1" t="s">
        <v>22</v>
      </c>
      <c r="B32" s="10" t="s">
        <v>11</v>
      </c>
      <c r="C32" s="11"/>
      <c r="D32" s="4"/>
      <c r="E32" s="13"/>
      <c r="F32" s="2">
        <f>IF(F30="",0,IF(F30&lt;5,0.4,IF(F30&lt;10,0.5,0.6)))</f>
        <v>0</v>
      </c>
      <c r="G32" s="8"/>
    </row>
    <row r="33" spans="1:7" s="1" customFormat="1" x14ac:dyDescent="0.2">
      <c r="A33" s="1" t="s">
        <v>9</v>
      </c>
      <c r="B33" s="10" t="s">
        <v>11</v>
      </c>
      <c r="C33" s="11"/>
      <c r="D33" s="4">
        <f>F33</f>
        <v>0</v>
      </c>
      <c r="E33" s="13"/>
      <c r="F33" s="4">
        <f>BasisUursalaris*F31*F32</f>
        <v>0</v>
      </c>
      <c r="G33" s="4"/>
    </row>
    <row r="34" spans="1:7" customFormat="1" x14ac:dyDescent="0.2">
      <c r="D34" s="4"/>
      <c r="E34" s="13"/>
      <c r="F34" s="17"/>
    </row>
    <row r="35" spans="1:7" s="1" customFormat="1" x14ac:dyDescent="0.2">
      <c r="A35" s="1" t="s">
        <v>21</v>
      </c>
      <c r="B35" s="10" t="s">
        <v>11</v>
      </c>
      <c r="C35" s="9"/>
      <c r="D35" s="4"/>
      <c r="E35" s="13"/>
      <c r="F35" s="14" t="s">
        <v>79</v>
      </c>
      <c r="G35" s="5"/>
    </row>
    <row r="36" spans="1:7" s="1" customFormat="1" x14ac:dyDescent="0.2">
      <c r="A36" s="1" t="s">
        <v>66</v>
      </c>
      <c r="B36" s="10" t="s">
        <v>11</v>
      </c>
      <c r="C36" s="9"/>
      <c r="D36" s="4"/>
      <c r="E36" s="13"/>
      <c r="F36" s="14"/>
      <c r="G36" s="6"/>
    </row>
    <row r="37" spans="1:7" s="1" customFormat="1" x14ac:dyDescent="0.2">
      <c r="A37" s="1" t="s">
        <v>5</v>
      </c>
      <c r="B37" s="10" t="s">
        <v>11</v>
      </c>
      <c r="C37" s="11"/>
      <c r="D37" s="4"/>
      <c r="E37" s="13">
        <f>F37</f>
        <v>0</v>
      </c>
      <c r="F37" s="16"/>
      <c r="G37" s="12"/>
    </row>
    <row r="38" spans="1:7" s="1" customFormat="1" x14ac:dyDescent="0.2">
      <c r="A38" s="1" t="s">
        <v>22</v>
      </c>
      <c r="B38" s="10" t="s">
        <v>11</v>
      </c>
      <c r="C38" s="11"/>
      <c r="D38" s="4"/>
      <c r="E38" s="13"/>
      <c r="F38" s="2">
        <f>IF(F36="",0,IF(F36&lt;30,0.4,IF(F36&lt;45,0.5,0.6)))</f>
        <v>0</v>
      </c>
      <c r="G38" s="8"/>
    </row>
    <row r="39" spans="1:7" s="1" customFormat="1" x14ac:dyDescent="0.2">
      <c r="A39" s="1" t="s">
        <v>9</v>
      </c>
      <c r="B39" s="10" t="s">
        <v>11</v>
      </c>
      <c r="C39" s="11"/>
      <c r="D39" s="4">
        <f>F39</f>
        <v>0</v>
      </c>
      <c r="E39" s="13"/>
      <c r="F39" s="4">
        <f>BasisUursalaris*F37*F38</f>
        <v>0</v>
      </c>
      <c r="G39" s="4"/>
    </row>
    <row r="40" spans="1:7" customFormat="1" x14ac:dyDescent="0.2">
      <c r="D40" s="4"/>
      <c r="E40" s="13"/>
      <c r="F40" s="17"/>
    </row>
    <row r="41" spans="1:7" x14ac:dyDescent="0.2">
      <c r="B41" s="20"/>
      <c r="C41" s="20"/>
      <c r="D41" s="20"/>
      <c r="E41" s="20"/>
      <c r="F41" s="20"/>
    </row>
    <row r="42" spans="1:7" x14ac:dyDescent="0.2">
      <c r="A42" s="20" t="s">
        <v>14</v>
      </c>
      <c r="B42" s="7" t="s">
        <v>11</v>
      </c>
      <c r="F42" s="4">
        <f>SUM(D:D)</f>
        <v>0</v>
      </c>
      <c r="G42" s="18"/>
    </row>
    <row r="43" spans="1:7" x14ac:dyDescent="0.2">
      <c r="A43" s="20" t="s">
        <v>15</v>
      </c>
      <c r="B43" s="7" t="s">
        <v>11</v>
      </c>
      <c r="F43" s="4">
        <f>TotaalVoorschotExBtw*1.21</f>
        <v>0</v>
      </c>
      <c r="G43" s="23"/>
    </row>
    <row r="46" spans="1:7" x14ac:dyDescent="0.2">
      <c r="F46" s="6"/>
      <c r="G46" s="6"/>
    </row>
    <row r="47" spans="1:7" x14ac:dyDescent="0.2">
      <c r="F47" s="2"/>
      <c r="G47" s="2"/>
    </row>
    <row r="48" spans="1:7" x14ac:dyDescent="0.2">
      <c r="F48" s="18"/>
      <c r="G48" s="18"/>
    </row>
  </sheetData>
  <mergeCells count="1">
    <mergeCell ref="A1:F1"/>
  </mergeCells>
  <phoneticPr fontId="0" type="noConversion"/>
  <dataValidations count="7">
    <dataValidation type="custom" allowBlank="1" showInputMessage="1" showErrorMessage="1" errorTitle="Voorschot salaris" error="Alleen datum (dd-mm-jjjj) tussen 2019 en vandaag." sqref="F11" xr:uid="{00000000-0002-0000-0100-000000000000}">
      <formula1>AND(BegindatumVoorschotverzoek&lt;=TODAY(),BegindatumVoorschotverzoek&gt;=DATE(2019,1,1))</formula1>
    </dataValidation>
    <dataValidation type="custom" allowBlank="1" showInputMessage="1" showErrorMessage="1" errorTitle="Voorschot salaris" error="Alleen datum (dd-mm-jjjj) tussen 2019 en vandaag en na begindatum voorschotverzoek. " sqref="F12" xr:uid="{00000000-0002-0000-0100-000001000000}">
      <formula1>AND(EinddatumVoorschotverzoek&lt;=TODAY(),EinddatumVoorschotverzoek&gt;=DATE(2019,1,1),EinddatumVoorschotverzoek&gt;=BegindatumVoorschotverzoek)</formula1>
    </dataValidation>
    <dataValidation type="custom" operator="greaterThan" allowBlank="1" showInputMessage="1" showErrorMessage="1" errorTitle="Voorschot salaris" error="Alleen datum (dd-mm-jjjj) tussen 1930 en vandaag." sqref="F24" xr:uid="{00000000-0002-0000-0100-000002000000}">
      <formula1>AND(F24&lt;=TODAY(),F24&gt;=DATE(1930,1,1))</formula1>
    </dataValidation>
    <dataValidation type="decimal" operator="greaterThan" allowBlank="1" showInputMessage="1" showErrorMessage="1" errorTitle="Voorschot salaris" error="Bestede uren moeten meer dan 0 zijn." sqref="F19 F25 F31 F37" xr:uid="{00000000-0002-0000-0100-000003000000}">
      <formula1>0</formula1>
    </dataValidation>
    <dataValidation type="whole" allowBlank="1" showInputMessage="1" showErrorMessage="1" errorTitle="Voorschot salaris" error="Ingevoerde ervaringsjaren is onwaarschijnlijk." sqref="F30" xr:uid="{00000000-0002-0000-0100-000004000000}">
      <formula1>0</formula1>
      <formula2>75</formula2>
    </dataValidation>
    <dataValidation type="whole" allowBlank="1" showInputMessage="1" showErrorMessage="1" errorTitle="Voorschot salaris" error="Ingevoerde leeftijd is onwaarschijnlijk._x000a_" sqref="F36" xr:uid="{00000000-0002-0000-0100-000006000000}">
      <formula1>0</formula1>
      <formula2>100</formula2>
    </dataValidation>
    <dataValidation type="custom" allowBlank="1" showInputMessage="1" showErrorMessage="1" errorTitle="Voorschot salaris" error="Alleen datum (dd-mm-jjjj) tussen 1930 en vandaag." sqref="F18" xr:uid="{21250CB7-8A40-43BC-83A3-A0FEFBBB8D82}">
      <formula1>AND(DatumBeedigingCurator&lt;=TODAY(),DatumBeedigingCurator&gt;=DATE(1930,1,1))</formula1>
    </dataValidation>
  </dataValidations>
  <pageMargins left="0.75" right="0.75" top="1" bottom="1" header="0.5" footer="0.5"/>
  <pageSetup paperSize="9" orientation="portrait" r:id="rId1"/>
  <headerFooter alignWithMargins="0">
    <oddFooter>&amp;L&amp;A&amp;Rpagina &amp;P van &amp;N
&amp;D</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dimension ref="A1:H51"/>
  <sheetViews>
    <sheetView zoomScaleNormal="100" workbookViewId="0">
      <selection activeCell="F12" sqref="F12"/>
    </sheetView>
  </sheetViews>
  <sheetFormatPr defaultRowHeight="12.75" x14ac:dyDescent="0.2"/>
  <cols>
    <col min="1" max="1" width="47.7109375" style="20" customWidth="1"/>
    <col min="2" max="2" width="2.28515625" style="7" customWidth="1"/>
    <col min="3" max="3" width="15.7109375" style="9" hidden="1" customWidth="1"/>
    <col min="4" max="4" width="15.7109375" style="4" hidden="1" customWidth="1"/>
    <col min="5" max="5" width="15.7109375" style="26" hidden="1" customWidth="1"/>
    <col min="6" max="6" width="35.7109375" style="3" customWidth="1"/>
    <col min="7" max="7" width="9.140625" style="3"/>
    <col min="8" max="16384" width="9.140625" style="20"/>
  </cols>
  <sheetData>
    <row r="1" spans="1:8" x14ac:dyDescent="0.2">
      <c r="A1" s="45" t="s">
        <v>20</v>
      </c>
      <c r="B1" s="45"/>
      <c r="C1" s="45"/>
      <c r="D1" s="45"/>
      <c r="E1" s="45"/>
      <c r="F1" s="45"/>
      <c r="G1" s="22"/>
    </row>
    <row r="4" spans="1:8" x14ac:dyDescent="0.2">
      <c r="A4" s="20" t="s">
        <v>1</v>
      </c>
      <c r="B4" s="7" t="s">
        <v>11</v>
      </c>
      <c r="F4" s="3" t="str">
        <f>IF(NaamCurator="","",NaamCurator)</f>
        <v/>
      </c>
      <c r="G4" s="28"/>
    </row>
    <row r="5" spans="1:8" x14ac:dyDescent="0.2">
      <c r="A5" s="20" t="s">
        <v>2</v>
      </c>
      <c r="B5" s="7" t="s">
        <v>11</v>
      </c>
      <c r="F5" s="3" t="str">
        <f>IF(NummerFaillissement="","",NummerFaillissement)</f>
        <v/>
      </c>
    </row>
    <row r="6" spans="1:8" x14ac:dyDescent="0.2">
      <c r="A6" s="20" t="s">
        <v>3</v>
      </c>
      <c r="B6" s="7" t="s">
        <v>11</v>
      </c>
      <c r="F6" s="3" t="str">
        <f>IF(NaamFaillissement="","",NaamFaillissement)</f>
        <v/>
      </c>
      <c r="G6" s="28"/>
    </row>
    <row r="7" spans="1:8" x14ac:dyDescent="0.2">
      <c r="A7" s="20" t="s">
        <v>4</v>
      </c>
      <c r="B7" s="7" t="s">
        <v>11</v>
      </c>
      <c r="F7" s="6" t="str">
        <f>IF(DatumUitspraak="","",DatumUitspraak)</f>
        <v/>
      </c>
      <c r="G7" s="6"/>
    </row>
    <row r="8" spans="1:8" x14ac:dyDescent="0.2">
      <c r="A8" s="20" t="s">
        <v>12</v>
      </c>
      <c r="B8" s="7" t="s">
        <v>11</v>
      </c>
      <c r="F8" s="3" t="str">
        <f>IF(NaamRc="","",NaamRc)</f>
        <v/>
      </c>
      <c r="G8" s="30"/>
    </row>
    <row r="9" spans="1:8" x14ac:dyDescent="0.2">
      <c r="A9" s="20" t="s">
        <v>13</v>
      </c>
      <c r="B9" s="7" t="s">
        <v>11</v>
      </c>
      <c r="F9" s="3" t="str">
        <f>IF(PlaatsRechtbank="","",PlaatsRechtbank)</f>
        <v/>
      </c>
      <c r="G9" s="6"/>
    </row>
    <row r="11" spans="1:8" x14ac:dyDescent="0.2">
      <c r="A11" s="20" t="s">
        <v>7</v>
      </c>
      <c r="B11" s="7" t="s">
        <v>11</v>
      </c>
      <c r="C11" s="7" t="str">
        <f>IF(BegindatumVoorschotverzoek2="","LEEG",YEAR(BegindatumVoorschotverzoek2))</f>
        <v>LEEG</v>
      </c>
      <c r="F11" s="6" t="str">
        <f>IF(EinddatumVoorschotverzoek="","",EinddatumVoorschotverzoek+1)</f>
        <v/>
      </c>
      <c r="G11" s="30"/>
    </row>
    <row r="12" spans="1:8" x14ac:dyDescent="0.2">
      <c r="A12" s="20" t="s">
        <v>8</v>
      </c>
      <c r="B12" s="7" t="s">
        <v>11</v>
      </c>
      <c r="F12" s="29"/>
      <c r="G12" s="30"/>
      <c r="H12" s="42"/>
    </row>
    <row r="13" spans="1:8" x14ac:dyDescent="0.2">
      <c r="A13" s="20" t="s">
        <v>25</v>
      </c>
      <c r="B13" s="7" t="s">
        <v>11</v>
      </c>
      <c r="F13" s="3" t="str">
        <f>IF(VerslagNummer="","",VerslagNummer)</f>
        <v/>
      </c>
      <c r="G13" s="30"/>
    </row>
    <row r="14" spans="1:8" x14ac:dyDescent="0.2">
      <c r="A14" s="20" t="s">
        <v>6</v>
      </c>
      <c r="B14" s="7" t="s">
        <v>11</v>
      </c>
      <c r="F14" s="4">
        <f>IF(BegindatumVoorschotverzoek2="",,LOOKUP(JaartalBegindatumVoorschotverzoek2,Tarieven[Jaar],Tarieven[Tarief]))</f>
        <v>0</v>
      </c>
      <c r="G14" s="4"/>
      <c r="H14" s="42"/>
    </row>
    <row r="15" spans="1:8" x14ac:dyDescent="0.2">
      <c r="A15" s="20" t="s">
        <v>27</v>
      </c>
      <c r="B15" s="7" t="s">
        <v>11</v>
      </c>
      <c r="F15" s="4" t="str">
        <f>IF(GerealiseerdActief="","",GerealiseerdActief)</f>
        <v/>
      </c>
      <c r="G15" s="31"/>
    </row>
    <row r="16" spans="1:8" x14ac:dyDescent="0.2">
      <c r="F16" s="2"/>
      <c r="G16" s="2"/>
    </row>
    <row r="17" spans="1:7" x14ac:dyDescent="0.2">
      <c r="A17" s="20" t="s">
        <v>1</v>
      </c>
      <c r="B17" s="7" t="s">
        <v>11</v>
      </c>
      <c r="F17" s="3" t="str">
        <f>IF(NaamCurator="","",NaamCurator)</f>
        <v/>
      </c>
      <c r="G17" s="28"/>
    </row>
    <row r="18" spans="1:7" x14ac:dyDescent="0.2">
      <c r="A18" s="20" t="s">
        <v>10</v>
      </c>
      <c r="B18" s="7" t="s">
        <v>11</v>
      </c>
      <c r="C18" s="7" t="str">
        <f>IF(DatumBeedigingCurator="","LEEG",IF(EinddatumVoorschotverzoek2="","LEEG",DATEDIF(DatumBeedigingCurator,EinddatumVoorschotverzoek2,"y")))</f>
        <v>LEEG</v>
      </c>
      <c r="F18" s="6" t="str">
        <f>IF(DatumBeedigingCurator="","",DatumBeedigingCurator)</f>
        <v/>
      </c>
      <c r="G18" s="6"/>
    </row>
    <row r="19" spans="1:7" x14ac:dyDescent="0.2">
      <c r="A19" s="20" t="s">
        <v>5</v>
      </c>
      <c r="B19" s="7" t="s">
        <v>11</v>
      </c>
      <c r="E19" s="26">
        <f>BestedeUrenCurator2</f>
        <v>0</v>
      </c>
      <c r="F19" s="32"/>
      <c r="G19" s="33"/>
    </row>
    <row r="20" spans="1:7" x14ac:dyDescent="0.2">
      <c r="A20" s="20" t="s">
        <v>16</v>
      </c>
      <c r="B20" s="7" t="s">
        <v>11</v>
      </c>
      <c r="F20" s="2">
        <f>IF(DatumVerschilBeedigingCuratorVoorschotverzoek2="LEEG",0,IF(DatumVerschilBeedigingCuratorVoorschotverzoek2&lt;3,0.8,IF(DatumVerschilBeedigingCuratorVoorschotverzoek2&lt;5,1.1,IF(DatumVerschilBeedigingCuratorVoorschotverzoek2&lt;8,1.2,IF(DatumVerschilBeedigingCuratorVoorschotverzoek2&lt;11,1.4,1.6)))))</f>
        <v>0</v>
      </c>
    </row>
    <row r="21" spans="1:7" x14ac:dyDescent="0.2">
      <c r="A21" s="20" t="s">
        <v>9</v>
      </c>
      <c r="B21" s="7" t="s">
        <v>11</v>
      </c>
      <c r="D21" s="4">
        <f>GevraagdVoorschotCurator2</f>
        <v>0</v>
      </c>
      <c r="F21" s="4">
        <f>BasisUursalaris2*ErvaringsfactorCurator2*BestedeUrenCurator2</f>
        <v>0</v>
      </c>
      <c r="G21" s="4"/>
    </row>
    <row r="22" spans="1:7" customFormat="1" x14ac:dyDescent="0.2">
      <c r="D22" s="4"/>
      <c r="E22" s="13"/>
      <c r="F22" s="17"/>
    </row>
    <row r="23" spans="1:7" customFormat="1" x14ac:dyDescent="0.2">
      <c r="A23" s="1" t="s">
        <v>17</v>
      </c>
      <c r="B23" s="10" t="s">
        <v>11</v>
      </c>
      <c r="C23" s="11"/>
      <c r="D23" s="4"/>
      <c r="E23" s="13"/>
      <c r="F23" s="14" t="s">
        <v>79</v>
      </c>
    </row>
    <row r="24" spans="1:7" customFormat="1" x14ac:dyDescent="0.2">
      <c r="A24" s="1" t="s">
        <v>10</v>
      </c>
      <c r="B24" s="7" t="s">
        <v>11</v>
      </c>
      <c r="C24" s="7" t="str">
        <f>IF(F24="","LEEG",IF(EinddatumVoorschotverzoek2="","LEEG",DATEDIF(F24,EinddatumVoorschotverzoek2,"y")))</f>
        <v>LEEG</v>
      </c>
      <c r="D24" s="4"/>
      <c r="E24" s="13"/>
      <c r="F24" s="15"/>
    </row>
    <row r="25" spans="1:7" customFormat="1" x14ac:dyDescent="0.2">
      <c r="A25" s="1" t="s">
        <v>5</v>
      </c>
      <c r="B25" s="10" t="s">
        <v>11</v>
      </c>
      <c r="C25" s="11"/>
      <c r="D25" s="4"/>
      <c r="E25" s="13">
        <f>F25</f>
        <v>0</v>
      </c>
      <c r="F25" s="16"/>
    </row>
    <row r="26" spans="1:7" customFormat="1" x14ac:dyDescent="0.2">
      <c r="A26" s="1" t="s">
        <v>16</v>
      </c>
      <c r="B26" s="10" t="s">
        <v>11</v>
      </c>
      <c r="C26" s="9"/>
      <c r="D26" s="4"/>
      <c r="E26" s="13"/>
      <c r="F26" s="2">
        <f>IF(ErvaringsfactorCurator2&lt;IF(C24="LEEG",0,IF(C24&lt;3,0.8,IF(C24&lt;5,1.1,IF(C24&lt;8,1.2,IF(C24&lt;11,1.4,1.6))))),ErvaringsfactorCurator2,IF(C24="LEEG",0,IF(C24&lt;3,0.8,IF(C24&lt;5,1.1,IF(C24&lt;8,1.2,IF(C24&lt;11,1.4,1.6))))))</f>
        <v>0</v>
      </c>
    </row>
    <row r="27" spans="1:7" customFormat="1" x14ac:dyDescent="0.2">
      <c r="A27" s="1" t="s">
        <v>9</v>
      </c>
      <c r="B27" s="10" t="s">
        <v>11</v>
      </c>
      <c r="C27" s="9"/>
      <c r="D27" s="4">
        <f>F27</f>
        <v>0</v>
      </c>
      <c r="E27" s="13"/>
      <c r="F27" s="4">
        <f>BasisUursalaris2*F26*F25</f>
        <v>0</v>
      </c>
    </row>
    <row r="28" spans="1:7" customFormat="1" x14ac:dyDescent="0.2">
      <c r="D28" s="4"/>
      <c r="E28" s="13"/>
      <c r="F28" s="17"/>
    </row>
    <row r="29" spans="1:7" s="1" customFormat="1" x14ac:dyDescent="0.2">
      <c r="A29" s="1" t="s">
        <v>21</v>
      </c>
      <c r="B29" s="10" t="s">
        <v>11</v>
      </c>
      <c r="C29" s="9"/>
      <c r="D29" s="4"/>
      <c r="E29" s="13"/>
      <c r="F29" s="14" t="s">
        <v>79</v>
      </c>
      <c r="G29" s="5"/>
    </row>
    <row r="30" spans="1:7" s="1" customFormat="1" x14ac:dyDescent="0.2">
      <c r="A30" s="1" t="s">
        <v>26</v>
      </c>
      <c r="B30" s="10" t="s">
        <v>11</v>
      </c>
      <c r="C30" s="9"/>
      <c r="D30" s="4"/>
      <c r="E30" s="13"/>
      <c r="F30" s="14"/>
      <c r="G30" s="6"/>
    </row>
    <row r="31" spans="1:7" s="1" customFormat="1" x14ac:dyDescent="0.2">
      <c r="A31" s="1" t="s">
        <v>5</v>
      </c>
      <c r="B31" s="10" t="s">
        <v>11</v>
      </c>
      <c r="C31" s="11"/>
      <c r="D31" s="4"/>
      <c r="E31" s="13">
        <f>F31</f>
        <v>0</v>
      </c>
      <c r="F31" s="16"/>
      <c r="G31" s="12"/>
    </row>
    <row r="32" spans="1:7" s="1" customFormat="1" x14ac:dyDescent="0.2">
      <c r="A32" s="1" t="s">
        <v>22</v>
      </c>
      <c r="B32" s="10" t="s">
        <v>11</v>
      </c>
      <c r="C32" s="11"/>
      <c r="D32" s="4"/>
      <c r="E32" s="13"/>
      <c r="F32" s="2">
        <f>IF(F30="",0,IF(F30&lt;5,0.4,IF(F30&lt;10,0.5,0.6)))</f>
        <v>0</v>
      </c>
      <c r="G32" s="8"/>
    </row>
    <row r="33" spans="1:7" s="1" customFormat="1" x14ac:dyDescent="0.2">
      <c r="A33" s="1" t="s">
        <v>9</v>
      </c>
      <c r="B33" s="10" t="s">
        <v>11</v>
      </c>
      <c r="C33" s="11"/>
      <c r="D33" s="4">
        <f>F33</f>
        <v>0</v>
      </c>
      <c r="E33" s="13"/>
      <c r="F33" s="4">
        <f>BasisUursalaris2*F31*F32</f>
        <v>0</v>
      </c>
      <c r="G33" s="4"/>
    </row>
    <row r="34" spans="1:7" customFormat="1" x14ac:dyDescent="0.2">
      <c r="D34" s="4"/>
      <c r="E34" s="13"/>
      <c r="F34" s="17"/>
    </row>
    <row r="35" spans="1:7" s="1" customFormat="1" x14ac:dyDescent="0.2">
      <c r="A35" s="1" t="s">
        <v>21</v>
      </c>
      <c r="B35" s="10" t="s">
        <v>11</v>
      </c>
      <c r="C35" s="9"/>
      <c r="D35" s="4"/>
      <c r="E35" s="13"/>
      <c r="F35" s="14" t="s">
        <v>79</v>
      </c>
      <c r="G35" s="5"/>
    </row>
    <row r="36" spans="1:7" s="1" customFormat="1" x14ac:dyDescent="0.2">
      <c r="A36" s="1" t="s">
        <v>66</v>
      </c>
      <c r="B36" s="10" t="s">
        <v>11</v>
      </c>
      <c r="C36" s="9"/>
      <c r="D36" s="4"/>
      <c r="E36" s="13"/>
      <c r="F36" s="14"/>
      <c r="G36" s="6"/>
    </row>
    <row r="37" spans="1:7" s="1" customFormat="1" x14ac:dyDescent="0.2">
      <c r="A37" s="1" t="s">
        <v>5</v>
      </c>
      <c r="B37" s="10" t="s">
        <v>11</v>
      </c>
      <c r="C37" s="11"/>
      <c r="D37" s="4"/>
      <c r="E37" s="13">
        <f>F37</f>
        <v>0</v>
      </c>
      <c r="F37" s="16"/>
      <c r="G37" s="12"/>
    </row>
    <row r="38" spans="1:7" s="1" customFormat="1" x14ac:dyDescent="0.2">
      <c r="A38" s="1" t="s">
        <v>22</v>
      </c>
      <c r="B38" s="10" t="s">
        <v>11</v>
      </c>
      <c r="C38" s="11"/>
      <c r="D38" s="4"/>
      <c r="E38" s="13"/>
      <c r="F38" s="2">
        <f>IF(F36="",0,IF(F36&lt;30,0.4,IF(F36&lt;45,0.5,0.6)))</f>
        <v>0</v>
      </c>
      <c r="G38" s="8"/>
    </row>
    <row r="39" spans="1:7" s="1" customFormat="1" x14ac:dyDescent="0.2">
      <c r="A39" s="1" t="s">
        <v>9</v>
      </c>
      <c r="B39" s="10" t="s">
        <v>11</v>
      </c>
      <c r="C39" s="11"/>
      <c r="D39" s="4">
        <f>F39</f>
        <v>0</v>
      </c>
      <c r="E39" s="13"/>
      <c r="F39" s="4">
        <f>BasisUursalaris2*F37*F38</f>
        <v>0</v>
      </c>
      <c r="G39" s="4"/>
    </row>
    <row r="40" spans="1:7" customFormat="1" x14ac:dyDescent="0.2">
      <c r="D40" s="4"/>
      <c r="E40" s="13"/>
    </row>
    <row r="41" spans="1:7" x14ac:dyDescent="0.2">
      <c r="F41" s="23"/>
      <c r="G41" s="23"/>
    </row>
    <row r="42" spans="1:7" x14ac:dyDescent="0.2">
      <c r="A42" s="20" t="s">
        <v>14</v>
      </c>
      <c r="B42" s="7" t="s">
        <v>11</v>
      </c>
      <c r="F42" s="4">
        <f>SUM(D:D)</f>
        <v>0</v>
      </c>
      <c r="G42" s="5"/>
    </row>
    <row r="43" spans="1:7" x14ac:dyDescent="0.2">
      <c r="A43" s="20" t="s">
        <v>15</v>
      </c>
      <c r="B43" s="7" t="s">
        <v>11</v>
      </c>
      <c r="F43" s="4">
        <f>TotaalVoorschotExBtw2*1.21</f>
        <v>0</v>
      </c>
      <c r="G43" s="5"/>
    </row>
    <row r="45" spans="1:7" x14ac:dyDescent="0.2">
      <c r="F45" s="18"/>
      <c r="G45" s="18"/>
    </row>
    <row r="46" spans="1:7" x14ac:dyDescent="0.2">
      <c r="F46" s="23"/>
      <c r="G46" s="23"/>
    </row>
    <row r="49" spans="6:7" x14ac:dyDescent="0.2">
      <c r="F49" s="6"/>
      <c r="G49" s="6"/>
    </row>
    <row r="50" spans="6:7" x14ac:dyDescent="0.2">
      <c r="F50" s="2"/>
      <c r="G50" s="2"/>
    </row>
    <row r="51" spans="6:7" x14ac:dyDescent="0.2">
      <c r="F51" s="18"/>
      <c r="G51" s="18"/>
    </row>
  </sheetData>
  <mergeCells count="1">
    <mergeCell ref="A1:F1"/>
  </mergeCells>
  <phoneticPr fontId="0" type="noConversion"/>
  <dataValidations count="5">
    <dataValidation type="custom" allowBlank="1" showInputMessage="1" showErrorMessage="1" errorTitle="Voorschot salaris" error="Alleen datum (dd-mm-jjjj) tussen 2019 en vandaag en na begindatum voorschotverzoek." sqref="F12" xr:uid="{00000000-0002-0000-0200-000000000000}">
      <formula1>AND(EinddatumVoorschotverzoek2&lt;=TODAY(),EinddatumVoorschotverzoek2&gt;=DATE(2019,1,1),EinddatumVoorschotverzoek2&gt;=BegindatumVoorschotverzoek2)</formula1>
    </dataValidation>
    <dataValidation type="decimal" operator="greaterThan" allowBlank="1" showInputMessage="1" showErrorMessage="1" errorTitle="Voorschot salaris" error="Bestede uren moeten meer dan 0 zijn." sqref="F19 F25 F31 F37" xr:uid="{00000000-0002-0000-0200-000001000000}">
      <formula1>0</formula1>
    </dataValidation>
    <dataValidation type="custom" allowBlank="1" showInputMessage="1" showErrorMessage="1" errorTitle="Voorschot salaris" error="Alleen datum (dd-mm-jjjj) tussen 1930 en vandaag." sqref="F24" xr:uid="{00000000-0002-0000-0200-000002000000}">
      <formula1>AND(F24&lt;=TODAY(),F24&gt;=DATE(1930,1,1))</formula1>
    </dataValidation>
    <dataValidation type="whole" allowBlank="1" showInputMessage="1" showErrorMessage="1" errorTitle="Voorschot salaris" error="Ingevoerde leeftijd is onwaarschijnlijk." sqref="F36" xr:uid="{00000000-0002-0000-0200-000003000000}">
      <formula1>0</formula1>
      <formula2>100</formula2>
    </dataValidation>
    <dataValidation type="whole" allowBlank="1" showInputMessage="1" showErrorMessage="1" errorTitle="Voorschot salaris" error="Ingevoerde ervaringsjaren is onwaarschijnlijk." sqref="F30" xr:uid="{6D28D0E5-3A17-453B-884B-E9BD1F436728}">
      <formula1>0</formula1>
      <formula2>75</formula2>
    </dataValidation>
  </dataValidations>
  <pageMargins left="0.75" right="0.75" top="1" bottom="1" header="0.5" footer="0.5"/>
  <pageSetup paperSize="9" orientation="portrait" r:id="rId1"/>
  <headerFooter alignWithMargins="0">
    <oddFooter>&amp;L&amp;A&amp;Rpagina &amp;P van &amp;N
&amp;D</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2D7D8-3CFF-4677-B5E7-F5931AD3092E}">
  <dimension ref="A1:A8"/>
  <sheetViews>
    <sheetView workbookViewId="0"/>
  </sheetViews>
  <sheetFormatPr defaultRowHeight="12.75" x14ac:dyDescent="0.2"/>
  <cols>
    <col min="1" max="1" width="116.28515625" customWidth="1"/>
  </cols>
  <sheetData>
    <row r="1" spans="1:1" x14ac:dyDescent="0.2">
      <c r="A1" s="43" t="s">
        <v>90</v>
      </c>
    </row>
    <row r="2" spans="1:1" x14ac:dyDescent="0.2">
      <c r="A2" s="17" t="s">
        <v>89</v>
      </c>
    </row>
    <row r="3" spans="1:1" x14ac:dyDescent="0.2">
      <c r="A3" s="17"/>
    </row>
    <row r="4" spans="1:1" x14ac:dyDescent="0.2">
      <c r="A4" s="43" t="s">
        <v>88</v>
      </c>
    </row>
    <row r="5" spans="1:1" ht="25.5" x14ac:dyDescent="0.2">
      <c r="A5" s="44" t="s">
        <v>91</v>
      </c>
    </row>
    <row r="6" spans="1:1" x14ac:dyDescent="0.2">
      <c r="A6" s="44"/>
    </row>
    <row r="7" spans="1:1" x14ac:dyDescent="0.2">
      <c r="A7" s="43" t="s">
        <v>92</v>
      </c>
    </row>
    <row r="8" spans="1:1" ht="25.5" x14ac:dyDescent="0.2">
      <c r="A8" s="44" t="s">
        <v>93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8"/>
  <sheetViews>
    <sheetView workbookViewId="0">
      <selection activeCell="A2" sqref="A2"/>
    </sheetView>
  </sheetViews>
  <sheetFormatPr defaultRowHeight="12.75" x14ac:dyDescent="0.2"/>
  <cols>
    <col min="1" max="1" width="17.5703125" style="40" customWidth="1"/>
    <col min="2" max="2" width="19.42578125" style="40" customWidth="1"/>
  </cols>
  <sheetData>
    <row r="1" spans="1:2" x14ac:dyDescent="0.2">
      <c r="A1" s="38" t="s">
        <v>82</v>
      </c>
      <c r="B1" s="38" t="s">
        <v>83</v>
      </c>
    </row>
    <row r="2" spans="1:2" x14ac:dyDescent="0.2">
      <c r="A2" s="40">
        <v>2019</v>
      </c>
      <c r="B2" s="40">
        <v>219</v>
      </c>
    </row>
    <row r="3" spans="1:2" x14ac:dyDescent="0.2">
      <c r="A3" s="40">
        <v>2020</v>
      </c>
      <c r="B3" s="40">
        <v>219</v>
      </c>
    </row>
    <row r="4" spans="1:2" x14ac:dyDescent="0.2">
      <c r="A4" s="40">
        <v>2021</v>
      </c>
      <c r="B4" s="40">
        <v>226</v>
      </c>
    </row>
    <row r="5" spans="1:2" x14ac:dyDescent="0.2">
      <c r="A5" s="40">
        <v>2022</v>
      </c>
      <c r="B5" s="40">
        <v>229.6</v>
      </c>
    </row>
    <row r="6" spans="1:2" x14ac:dyDescent="0.2">
      <c r="A6" s="40">
        <v>2023</v>
      </c>
      <c r="B6" s="40">
        <v>241.08</v>
      </c>
    </row>
    <row r="7" spans="1:2" x14ac:dyDescent="0.2">
      <c r="A7" s="40">
        <v>2024</v>
      </c>
      <c r="B7" s="40">
        <v>252.89</v>
      </c>
    </row>
    <row r="8" spans="1:2" x14ac:dyDescent="0.2">
      <c r="A8" s="40">
        <v>2025</v>
      </c>
      <c r="B8" s="40">
        <v>267.05</v>
      </c>
    </row>
  </sheetData>
  <pageMargins left="0.7" right="0.7" top="0.75" bottom="0.75" header="0.3" footer="0.3"/>
  <pageSetup paperSize="9" orientation="portrait" horizontalDpi="4294967293" verticalDpi="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5"/>
  <dimension ref="A1:C29"/>
  <sheetViews>
    <sheetView workbookViewId="0">
      <selection activeCell="A29" sqref="A29"/>
    </sheetView>
  </sheetViews>
  <sheetFormatPr defaultRowHeight="12.75" x14ac:dyDescent="0.2"/>
  <cols>
    <col min="1" max="1" width="9.140625" style="40"/>
    <col min="2" max="2" width="16.42578125" style="37" bestFit="1" customWidth="1"/>
    <col min="3" max="3" width="105.7109375" style="40" bestFit="1" customWidth="1"/>
    <col min="4" max="16384" width="9.140625" style="40"/>
  </cols>
  <sheetData>
    <row r="1" spans="1:3" x14ac:dyDescent="0.2">
      <c r="A1" s="38" t="s">
        <v>35</v>
      </c>
      <c r="B1" s="39" t="s">
        <v>36</v>
      </c>
      <c r="C1" s="38" t="s">
        <v>38</v>
      </c>
    </row>
    <row r="2" spans="1:3" x14ac:dyDescent="0.2">
      <c r="A2" s="40" t="s">
        <v>37</v>
      </c>
      <c r="B2" s="37">
        <v>39139</v>
      </c>
    </row>
    <row r="3" spans="1:3" x14ac:dyDescent="0.2">
      <c r="A3" s="40" t="s">
        <v>39</v>
      </c>
      <c r="B3" s="37">
        <v>39422</v>
      </c>
      <c r="C3" s="40" t="s">
        <v>40</v>
      </c>
    </row>
    <row r="4" spans="1:3" x14ac:dyDescent="0.2">
      <c r="A4" s="40" t="s">
        <v>41</v>
      </c>
      <c r="B4" s="37">
        <v>39785</v>
      </c>
      <c r="C4" s="40" t="s">
        <v>42</v>
      </c>
    </row>
    <row r="5" spans="1:3" x14ac:dyDescent="0.2">
      <c r="A5" s="40" t="s">
        <v>43</v>
      </c>
      <c r="B5" s="37">
        <v>40137</v>
      </c>
      <c r="C5" s="40" t="s">
        <v>44</v>
      </c>
    </row>
    <row r="6" spans="1:3" x14ac:dyDescent="0.2">
      <c r="A6" s="40" t="s">
        <v>45</v>
      </c>
      <c r="B6" s="37">
        <v>40514</v>
      </c>
      <c r="C6" s="40" t="s">
        <v>46</v>
      </c>
    </row>
    <row r="7" spans="1:3" x14ac:dyDescent="0.2">
      <c r="A7" s="40" t="s">
        <v>47</v>
      </c>
      <c r="B7" s="37">
        <v>40894</v>
      </c>
      <c r="C7" s="40" t="s">
        <v>48</v>
      </c>
    </row>
    <row r="8" spans="1:3" x14ac:dyDescent="0.2">
      <c r="A8" s="40" t="s">
        <v>49</v>
      </c>
      <c r="B8" s="37">
        <v>41146</v>
      </c>
      <c r="C8" s="40" t="s">
        <v>50</v>
      </c>
    </row>
    <row r="9" spans="1:3" x14ac:dyDescent="0.2">
      <c r="A9" s="40" t="s">
        <v>51</v>
      </c>
      <c r="B9" s="37">
        <v>41267</v>
      </c>
      <c r="C9" s="40" t="s">
        <v>52</v>
      </c>
    </row>
    <row r="10" spans="1:3" x14ac:dyDescent="0.2">
      <c r="A10" s="41" t="s">
        <v>53</v>
      </c>
      <c r="B10" s="37">
        <v>41653</v>
      </c>
      <c r="C10" s="41" t="s">
        <v>54</v>
      </c>
    </row>
    <row r="11" spans="1:3" x14ac:dyDescent="0.2">
      <c r="A11" s="40" t="s">
        <v>55</v>
      </c>
      <c r="B11" s="37">
        <v>42019</v>
      </c>
      <c r="C11" s="41" t="s">
        <v>54</v>
      </c>
    </row>
    <row r="12" spans="1:3" x14ac:dyDescent="0.2">
      <c r="A12" s="41" t="s">
        <v>56</v>
      </c>
      <c r="B12" s="37">
        <v>42377</v>
      </c>
      <c r="C12" s="41" t="s">
        <v>57</v>
      </c>
    </row>
    <row r="13" spans="1:3" x14ac:dyDescent="0.2">
      <c r="A13" s="40" t="s">
        <v>58</v>
      </c>
      <c r="B13" s="37">
        <v>42544</v>
      </c>
      <c r="C13" s="40" t="s">
        <v>59</v>
      </c>
    </row>
    <row r="14" spans="1:3" x14ac:dyDescent="0.2">
      <c r="A14" s="40" t="s">
        <v>60</v>
      </c>
      <c r="B14" s="37">
        <v>42752</v>
      </c>
      <c r="C14" s="41" t="s">
        <v>61</v>
      </c>
    </row>
    <row r="15" spans="1:3" x14ac:dyDescent="0.2">
      <c r="A15" s="40" t="s">
        <v>62</v>
      </c>
      <c r="B15" s="37">
        <v>43115</v>
      </c>
      <c r="C15" s="40" t="s">
        <v>63</v>
      </c>
    </row>
    <row r="16" spans="1:3" x14ac:dyDescent="0.2">
      <c r="A16" s="40" t="s">
        <v>64</v>
      </c>
      <c r="B16" s="37">
        <v>43445</v>
      </c>
      <c r="C16" s="40" t="s">
        <v>65</v>
      </c>
    </row>
    <row r="17" spans="1:3" x14ac:dyDescent="0.2">
      <c r="A17" s="40" t="s">
        <v>68</v>
      </c>
      <c r="B17" s="37">
        <v>43481</v>
      </c>
      <c r="C17" s="41" t="s">
        <v>67</v>
      </c>
    </row>
    <row r="18" spans="1:3" x14ac:dyDescent="0.2">
      <c r="A18" s="40" t="s">
        <v>69</v>
      </c>
      <c r="B18" s="37">
        <v>43851</v>
      </c>
      <c r="C18" s="40" t="s">
        <v>70</v>
      </c>
    </row>
    <row r="19" spans="1:3" x14ac:dyDescent="0.2">
      <c r="A19" s="40" t="s">
        <v>71</v>
      </c>
      <c r="B19" s="37">
        <v>44229</v>
      </c>
      <c r="C19" s="41" t="s">
        <v>72</v>
      </c>
    </row>
    <row r="20" spans="1:3" x14ac:dyDescent="0.2">
      <c r="A20" s="40" t="s">
        <v>73</v>
      </c>
      <c r="B20" s="37">
        <v>44590</v>
      </c>
      <c r="C20" s="41" t="s">
        <v>74</v>
      </c>
    </row>
    <row r="21" spans="1:3" x14ac:dyDescent="0.2">
      <c r="A21" s="41" t="s">
        <v>75</v>
      </c>
      <c r="B21" s="37">
        <v>44917</v>
      </c>
      <c r="C21" s="41" t="s">
        <v>76</v>
      </c>
    </row>
    <row r="22" spans="1:3" x14ac:dyDescent="0.2">
      <c r="A22" s="41" t="s">
        <v>77</v>
      </c>
      <c r="B22" s="37">
        <v>45258</v>
      </c>
      <c r="C22" s="41" t="s">
        <v>78</v>
      </c>
    </row>
    <row r="23" spans="1:3" x14ac:dyDescent="0.2">
      <c r="A23" s="40" t="s">
        <v>80</v>
      </c>
      <c r="B23" s="37">
        <v>45311</v>
      </c>
      <c r="C23" s="40" t="s">
        <v>81</v>
      </c>
    </row>
    <row r="24" spans="1:3" x14ac:dyDescent="0.2">
      <c r="C24" s="40" t="s">
        <v>86</v>
      </c>
    </row>
    <row r="25" spans="1:3" x14ac:dyDescent="0.2">
      <c r="C25" s="40" t="s">
        <v>87</v>
      </c>
    </row>
    <row r="26" spans="1:3" x14ac:dyDescent="0.2">
      <c r="C26" s="40" t="s">
        <v>84</v>
      </c>
    </row>
    <row r="27" spans="1:3" x14ac:dyDescent="0.2">
      <c r="C27" s="40" t="s">
        <v>85</v>
      </c>
    </row>
    <row r="28" spans="1:3" x14ac:dyDescent="0.2">
      <c r="C28" s="40" t="s">
        <v>94</v>
      </c>
    </row>
    <row r="29" spans="1:3" x14ac:dyDescent="0.2">
      <c r="A29" s="40" t="s">
        <v>95</v>
      </c>
      <c r="B29" s="37">
        <v>45606</v>
      </c>
      <c r="C29" s="40" t="s">
        <v>96</v>
      </c>
    </row>
  </sheetData>
  <phoneticPr fontId="0" type="noConversion"/>
  <pageMargins left="0.75" right="0.75" top="1" bottom="1" header="0.5" footer="0.5"/>
  <pageSetup paperSize="9"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RNL Document" ma:contentTypeID="0x010100BDCFA774512745929477880A8C0379990044D18042A7A7824D8CF448F301DBFBEC" ma:contentTypeVersion="9" ma:contentTypeDescription="Een nieuw document maken." ma:contentTypeScope="" ma:versionID="741c29b83859611d4a693c246a669931">
  <xsd:schema xmlns:xsd="http://www.w3.org/2001/XMLSchema" xmlns:xs="http://www.w3.org/2001/XMLSchema" xmlns:p="http://schemas.microsoft.com/office/2006/metadata/properties" xmlns:ns2="de783caa-051a-421e-8b24-53dc4f1ff0f4" xmlns:ns3="d44c9272-2c54-434a-ae24-ef2353237f16" targetNamespace="http://schemas.microsoft.com/office/2006/metadata/properties" ma:root="true" ma:fieldsID="27aa36ddbf88be10ac926f9298f47587" ns2:_="" ns3:_="">
    <xsd:import namespace="de783caa-051a-421e-8b24-53dc4f1ff0f4"/>
    <xsd:import namespace="d44c9272-2c54-434a-ae24-ef2353237f16"/>
    <xsd:element name="properties">
      <xsd:complexType>
        <xsd:sequence>
          <xsd:element name="documentManagement">
            <xsd:complexType>
              <xsd:all>
                <xsd:element ref="ns2:Instantie" minOccurs="0"/>
                <xsd:element ref="ns2:Rnl_Rechtsgebied" minOccurs="0"/>
                <xsd:element ref="ns3:Rnl_NieuwsAfzender" minOccurs="0"/>
                <xsd:element ref="ns2:Datum_x0020_document" minOccurs="0"/>
                <xsd:element ref="ns2:In_x0020_gebruik" minOccurs="0"/>
                <xsd:element ref="ns2:Webrichtlijn_x0020_proof" minOccurs="0"/>
                <xsd:element ref="ns2:Rnl_HideInSearchResult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783caa-051a-421e-8b24-53dc4f1ff0f4" elementFormDefault="qualified">
    <xsd:import namespace="http://schemas.microsoft.com/office/2006/documentManagement/types"/>
    <xsd:import namespace="http://schemas.microsoft.com/office/infopath/2007/PartnerControls"/>
    <xsd:element name="Instantie" ma:index="2" nillable="true" ma:displayName="Categorie" ma:description="INVULLEN! &#10;Deze info is voor de webmasters. Wordt verder nergens gebruikt." ma:format="Dropdown" ma:indexed="true" ma:internalName="Instantie">
      <xsd:simpleType>
        <xsd:restriction base="dms:Choice">
          <xsd:enumeration value="Centraal Insolventieregister documenten"/>
          <xsd:enumeration value="CheckList"/>
          <xsd:enumeration value="English"/>
          <xsd:enumeration value="Expertgroep alimentatienormen"/>
          <xsd:enumeration value="Facturen bestemd voor de Rechtspraak"/>
          <xsd:enumeration value="Flyer"/>
          <xsd:enumeration value="Formulier"/>
          <xsd:enumeration value="Griffierecht"/>
          <xsd:enumeration value="Handelsrecht"/>
          <xsd:enumeration value="Hoe werkt het recht"/>
          <xsd:enumeration value="Insolventierecht"/>
          <xsd:enumeration value="Jaardocumenten"/>
          <xsd:enumeration value="Jurisprudentie"/>
          <xsd:enumeration value="Kwaliteit van de rechtspraak"/>
          <xsd:enumeration value="Locaties"/>
          <xsd:enumeration value="Magazine Rechtspraak"/>
          <xsd:enumeration value="Mediation"/>
          <xsd:enumeration value="Naar de rechter"/>
          <xsd:enumeration value="NCC"/>
          <xsd:enumeration value="Nevenfuncties van Rechters"/>
          <xsd:enumeration value="Nieuwsbrief Bestuursrecht"/>
          <xsd:enumeration value="Nieuwsbrief Rechtspraak Europa"/>
          <xsd:enumeration value="Procedures"/>
          <xsd:enumeration value="Procesreglement"/>
          <xsd:enumeration value="Rapporten en artikelen"/>
          <xsd:enumeration value="Rechtspraak in cijfers"/>
          <xsd:enumeration value="Rechtspraak in de klas"/>
          <xsd:enumeration value="Rechtstreeks"/>
          <xsd:enumeration value="Register collectieve vordering"/>
          <xsd:enumeration value="Research Memoranda"/>
          <xsd:enumeration value="Tijdige rechtspraak"/>
          <xsd:enumeration value="Toegankelijkheid"/>
          <xsd:enumeration value="Uitspraken"/>
          <xsd:enumeration value="Vacatures"/>
          <xsd:enumeration value="Visitatie"/>
          <xsd:enumeration value="Werkinstructies"/>
          <xsd:enumeration value="Wetgevingsadvisering"/>
          <xsd:enumeration value="Zittingsrooster"/>
        </xsd:restriction>
      </xsd:simpleType>
    </xsd:element>
    <xsd:element name="Rnl_Rechtsgebied" ma:index="3" nillable="true" ma:displayName="Rechtsgebied" ma:internalName="Rnl_Rechtsgebied">
      <xsd:complexType>
        <xsd:complexContent>
          <xsd:extension base="dms:MultiChoice">
            <xsd:sequence>
              <xsd:element name="Value" maxOccurs="unbounded" minOccurs="0" nillable="true">
                <xsd:simpleType>
                  <xsd:restriction base="dms:Choice">
                    <xsd:enumeration value="Civiel recht"/>
                    <xsd:enumeration value="Bestuursrecht"/>
                    <xsd:enumeration value="Strafrecht"/>
                    <xsd:enumeration value="Familie- en jeugdrecht"/>
                  </xsd:restriction>
                </xsd:simpleType>
              </xsd:element>
            </xsd:sequence>
          </xsd:extension>
        </xsd:complexContent>
      </xsd:complexType>
    </xsd:element>
    <xsd:element name="Datum_x0020_document" ma:index="11" nillable="true" ma:displayName="Datum document gemaakt" ma:description="De oorspronkelijke aanmaakdatum van het document (eigenschappen - gemaakt)" ma:format="DateOnly" ma:indexed="true" ma:internalName="Datum_x0020_document">
      <xsd:simpleType>
        <xsd:restriction base="dms:DateTime"/>
      </xsd:simpleType>
    </xsd:element>
    <xsd:element name="In_x0020_gebruik" ma:index="12" nillable="true" ma:displayName="In gebruik" ma:description="Wordt het document gebruikt op Rechtspraak.nl of in een ander document?" ma:format="RadioButtons" ma:internalName="In_x0020_gebruik">
      <xsd:simpleType>
        <xsd:restriction base="dms:Choice">
          <xsd:enumeration value="Ja"/>
          <xsd:enumeration value="Nee"/>
        </xsd:restriction>
      </xsd:simpleType>
    </xsd:element>
    <xsd:element name="Webrichtlijn_x0020_proof" ma:index="13" nillable="true" ma:displayName="Webrichtlijn proof" ma:description="Het document voldoet volledig aan de webrichtlijnen" ma:format="RadioButtons" ma:internalName="Webrichtlijn_x0020_proof">
      <xsd:simpleType>
        <xsd:restriction base="dms:Choice">
          <xsd:enumeration value="Ja"/>
          <xsd:enumeration value="Nee"/>
          <xsd:enumeration value="Nee, maar alternatieve tekst aanwezig"/>
        </xsd:restriction>
      </xsd:simpleType>
    </xsd:element>
    <xsd:element name="Rnl_HideInSearchResults" ma:index="14" nillable="true" ma:displayName="Niet opnemen in zoekresultaten" ma:internalName="Rnl_HideInSearchResults"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44c9272-2c54-434a-ae24-ef2353237f16" elementFormDefault="qualified">
    <xsd:import namespace="http://schemas.microsoft.com/office/2006/documentManagement/types"/>
    <xsd:import namespace="http://schemas.microsoft.com/office/infopath/2007/PartnerControls"/>
    <xsd:element name="Rnl_NieuwsAfzender" ma:index="4" nillable="true" ma:displayName="Afzender" ma:indexed="true" ma:list="{fee766ef-1eb6-4ff8-8fb8-ee95dd547d0b}" ma:internalName="Rnl_NieuwsAfzender" ma:showField="Title" ma:web="d44c9272-2c54-434a-ae24-ef2353237f16">
      <xsd:simpleType>
        <xsd:restriction base="dms:Lookup"/>
      </xsd:simpleType>
    </xsd:element>
    <xsd:element name="SharedWithUsers" ma:index="15"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Inhoudstype"/>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nl_Rechtsgebied xmlns="de783caa-051a-421e-8b24-53dc4f1ff0f4"/>
    <Instantie xmlns="de783caa-051a-421e-8b24-53dc4f1ff0f4">Insolventierecht</Instantie>
    <Webrichtlijn_x0020_proof xmlns="de783caa-051a-421e-8b24-53dc4f1ff0f4" xsi:nil="true"/>
    <Datum_x0020_document xmlns="de783caa-051a-421e-8b24-53dc4f1ff0f4" xsi:nil="true"/>
    <Rnl_HideInSearchResults xmlns="de783caa-051a-421e-8b24-53dc4f1ff0f4" xsi:nil="true"/>
    <In_x0020_gebruik xmlns="de783caa-051a-421e-8b24-53dc4f1ff0f4" xsi:nil="true"/>
    <Rnl_NieuwsAfzender xmlns="d44c9272-2c54-434a-ae24-ef2353237f16" xsi:nil="true"/>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40873469-A1EA-4DAF-A32A-38A65ABA45AB}"/>
</file>

<file path=customXml/itemProps2.xml><?xml version="1.0" encoding="utf-8"?>
<ds:datastoreItem xmlns:ds="http://schemas.openxmlformats.org/officeDocument/2006/customXml" ds:itemID="{CAC70C6A-72B8-4F33-93F0-1DD8ECD481C5}">
  <ds:schemaRefs>
    <ds:schemaRef ds:uri="http://schemas.microsoft.com/sharepoint/v3/contenttype/forms"/>
  </ds:schemaRefs>
</ds:datastoreItem>
</file>

<file path=customXml/itemProps3.xml><?xml version="1.0" encoding="utf-8"?>
<ds:datastoreItem xmlns:ds="http://schemas.openxmlformats.org/officeDocument/2006/customXml" ds:itemID="{62510322-3117-4FFA-A7C8-C00FBFFBDA04}">
  <ds:schemaRefs>
    <ds:schemaRef ds:uri="http://schemas.openxmlformats.org/package/2006/metadata/core-properties"/>
    <ds:schemaRef ds:uri="http://schemas.microsoft.com/office/2006/metadata/properties"/>
    <ds:schemaRef ds:uri="http://purl.org/dc/dcmitype/"/>
    <ds:schemaRef ds:uri="http://schemas.microsoft.com/office/2006/documentManagement/types"/>
    <ds:schemaRef ds:uri="d44c9272-2c54-434a-ae24-ef2353237f16"/>
    <ds:schemaRef ds:uri="http://schemas.microsoft.com/office/infopath/2007/PartnerControls"/>
    <ds:schemaRef ds:uri="de783caa-051a-421e-8b24-53dc4f1ff0f4"/>
    <ds:schemaRef ds:uri="http://purl.org/dc/elements/1.1/"/>
    <ds:schemaRef ds:uri="http://www.w3.org/XML/1998/namespace"/>
    <ds:schemaRef ds:uri="http://purl.org/dc/terms/"/>
  </ds:schemaRefs>
</ds:datastoreItem>
</file>

<file path=customXml/itemProps4.xml><?xml version="1.0" encoding="utf-8"?>
<ds:datastoreItem xmlns:ds="http://schemas.openxmlformats.org/officeDocument/2006/customXml" ds:itemID="{D57FA023-B6F2-44CF-B88F-D5CFAD22B40D}">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6</vt:i4>
      </vt:variant>
      <vt:variant>
        <vt:lpstr>Benoemde bereiken</vt:lpstr>
      </vt:variant>
      <vt:variant>
        <vt:i4>40</vt:i4>
      </vt:variant>
    </vt:vector>
  </HeadingPairs>
  <TitlesOfParts>
    <vt:vector size="46" baseType="lpstr">
      <vt:lpstr>verzoek voorschot</vt:lpstr>
      <vt:lpstr>specificatie urenopgave jaar 1</vt:lpstr>
      <vt:lpstr>specificatie urenopgave jaar 2</vt:lpstr>
      <vt:lpstr>instructie</vt:lpstr>
      <vt:lpstr>tarieven</vt:lpstr>
      <vt:lpstr>versie</vt:lpstr>
      <vt:lpstr>'specificatie urenopgave jaar 1'!Afdrukbereik</vt:lpstr>
      <vt:lpstr>'specificatie urenopgave jaar 2'!Afdrukbereik</vt:lpstr>
      <vt:lpstr>'specificatie urenopgave jaar 1'!Afdruktitels</vt:lpstr>
      <vt:lpstr>'specificatie urenopgave jaar 2'!Afdruktitels</vt:lpstr>
      <vt:lpstr>BasisUursalaris</vt:lpstr>
      <vt:lpstr>BasisUursalaris2</vt:lpstr>
      <vt:lpstr>Begin</vt:lpstr>
      <vt:lpstr>Begin2</vt:lpstr>
      <vt:lpstr>BegindatumVoorschotverzoek</vt:lpstr>
      <vt:lpstr>BegindatumVoorschotverzoek2</vt:lpstr>
      <vt:lpstr>BestedeUrenCurator</vt:lpstr>
      <vt:lpstr>BestedeUrenCurator2</vt:lpstr>
      <vt:lpstr>BestedeUrenTotaal</vt:lpstr>
      <vt:lpstr>DatumBeedigingCurator</vt:lpstr>
      <vt:lpstr>DatumUitspraak</vt:lpstr>
      <vt:lpstr>DatumVerschilBeedigingCuratorVoorschotverzoek</vt:lpstr>
      <vt:lpstr>DatumVerschilBeedigingCuratorVoorschotverzoek2</vt:lpstr>
      <vt:lpstr>EinddatumVoorschotverzoek</vt:lpstr>
      <vt:lpstr>EinddatumVoorschotverzoek2</vt:lpstr>
      <vt:lpstr>ErvaringsfactorCurator</vt:lpstr>
      <vt:lpstr>ErvaringsfactorCurator2</vt:lpstr>
      <vt:lpstr>GerealiseerdActief</vt:lpstr>
      <vt:lpstr>GerealiseerdActief2</vt:lpstr>
      <vt:lpstr>GevraagdVoorschotCurator</vt:lpstr>
      <vt:lpstr>GevraagdVoorschotCurator2</vt:lpstr>
      <vt:lpstr>InvoegenBereikMedewerkerGegevens</vt:lpstr>
      <vt:lpstr>InvoegenBereikMedewerkerGegevens2</vt:lpstr>
      <vt:lpstr>JaartalBegindatumVoorschotverzoek</vt:lpstr>
      <vt:lpstr>JaartalBegindatumVoorschotverzoek2</vt:lpstr>
      <vt:lpstr>NaamCurator</vt:lpstr>
      <vt:lpstr>NaamFaillissement</vt:lpstr>
      <vt:lpstr>NaamRc</vt:lpstr>
      <vt:lpstr>NummerFaillissement</vt:lpstr>
      <vt:lpstr>PlaatsRechtbank</vt:lpstr>
      <vt:lpstr>TotaalVoorschotExBtw</vt:lpstr>
      <vt:lpstr>TotaalVoorschotExBtw2</vt:lpstr>
      <vt:lpstr>TotaalVoorschotInBtw</vt:lpstr>
      <vt:lpstr>TotaalVoorschotInBtw2</vt:lpstr>
      <vt:lpstr>Verschotten</vt:lpstr>
      <vt:lpstr>VerslagNummer</vt:lpstr>
    </vt:vector>
  </TitlesOfParts>
  <Company>Rechtbank Roermond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Sjabloon voorschot salaris</dc:title>
  <dc:creator>H. Daamen</dc:creator>
  <cp:lastModifiedBy>Daamen, Hennie (IVO - LIM)</cp:lastModifiedBy>
  <cp:lastPrinted>2005-01-24T08:31:47Z</cp:lastPrinted>
  <dcterms:created xsi:type="dcterms:W3CDTF">1998-11-09T13:54:14Z</dcterms:created>
  <dcterms:modified xsi:type="dcterms:W3CDTF">2024-11-10T07:51:01Z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Systeemaccount</vt:lpwstr>
  </property>
  <property fmtid="{D5CDD505-2E9C-101B-9397-08002B2CF9AE}" pid="3" name="xd_Signature">
    <vt:lpwstr/>
  </property>
  <property fmtid="{D5CDD505-2E9C-101B-9397-08002B2CF9AE}" pid="4" name="Order">
    <vt:lpwstr>8700.00000000000</vt:lpwstr>
  </property>
  <property fmtid="{D5CDD505-2E9C-101B-9397-08002B2CF9AE}" pid="5" name="TemplateUrl">
    <vt:lpwstr/>
  </property>
  <property fmtid="{D5CDD505-2E9C-101B-9397-08002B2CF9AE}" pid="6" name="xd_ProgID">
    <vt:lpwstr/>
  </property>
  <property fmtid="{D5CDD505-2E9C-101B-9397-08002B2CF9AE}" pid="7" name="PublishingStartDate">
    <vt:lpwstr/>
  </property>
  <property fmtid="{D5CDD505-2E9C-101B-9397-08002B2CF9AE}" pid="8" name="PublishingExpirationDate">
    <vt:lpwstr/>
  </property>
  <property fmtid="{D5CDD505-2E9C-101B-9397-08002B2CF9AE}" pid="9" name="display_urn:schemas-microsoft-com:office:office#Author">
    <vt:lpwstr>Systeemaccount</vt:lpwstr>
  </property>
  <property fmtid="{D5CDD505-2E9C-101B-9397-08002B2CF9AE}" pid="10" name="_SourceUrl">
    <vt:lpwstr/>
  </property>
  <property fmtid="{D5CDD505-2E9C-101B-9397-08002B2CF9AE}" pid="11" name="_SharedFileIndex">
    <vt:lpwstr/>
  </property>
  <property fmtid="{D5CDD505-2E9C-101B-9397-08002B2CF9AE}" pid="12" name="MSIP_Label_b1e0e3f2-e1d2-4d64-96ed-2c56cf223811_Enabled">
    <vt:lpwstr>true</vt:lpwstr>
  </property>
  <property fmtid="{D5CDD505-2E9C-101B-9397-08002B2CF9AE}" pid="13" name="MSIP_Label_b1e0e3f2-e1d2-4d64-96ed-2c56cf223811_SetDate">
    <vt:lpwstr>2024-06-25T07:47:34Z</vt:lpwstr>
  </property>
  <property fmtid="{D5CDD505-2E9C-101B-9397-08002B2CF9AE}" pid="14" name="MSIP_Label_b1e0e3f2-e1d2-4d64-96ed-2c56cf223811_Method">
    <vt:lpwstr>Privileged</vt:lpwstr>
  </property>
  <property fmtid="{D5CDD505-2E9C-101B-9397-08002B2CF9AE}" pid="15" name="MSIP_Label_b1e0e3f2-e1d2-4d64-96ed-2c56cf223811_Name">
    <vt:lpwstr>Test label</vt:lpwstr>
  </property>
  <property fmtid="{D5CDD505-2E9C-101B-9397-08002B2CF9AE}" pid="16" name="MSIP_Label_b1e0e3f2-e1d2-4d64-96ed-2c56cf223811_SiteId">
    <vt:lpwstr>4a7f237b-3fd4-4839-8175-58ce30110251</vt:lpwstr>
  </property>
  <property fmtid="{D5CDD505-2E9C-101B-9397-08002B2CF9AE}" pid="17" name="MSIP_Label_b1e0e3f2-e1d2-4d64-96ed-2c56cf223811_ActionId">
    <vt:lpwstr>270da1b7-9880-4578-a417-06fb2e8f3a10</vt:lpwstr>
  </property>
  <property fmtid="{D5CDD505-2E9C-101B-9397-08002B2CF9AE}" pid="18" name="MSIP_Label_b1e0e3f2-e1d2-4d64-96ed-2c56cf223811_ContentBits">
    <vt:lpwstr>0</vt:lpwstr>
  </property>
  <property fmtid="{D5CDD505-2E9C-101B-9397-08002B2CF9AE}" pid="19" name="ContentTypeId">
    <vt:lpwstr>0x010100BDCFA774512745929477880A8C0379990044D18042A7A7824D8CF448F301DBFBEC</vt:lpwstr>
  </property>
</Properties>
</file>